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120" yWindow="110" windowWidth="28520" windowHeight="12600"/>
  </bookViews>
  <sheets>
    <sheet name="Wert der laufenden Vergütung" sheetId="2" r:id="rId1"/>
  </sheets>
  <calcPr calcId="152511"/>
</workbook>
</file>

<file path=xl/calcChain.xml><?xml version="1.0" encoding="utf-8"?>
<calcChain xmlns="http://schemas.openxmlformats.org/spreadsheetml/2006/main">
  <c r="G11" i="2" l="1"/>
  <c r="F11" i="2"/>
  <c r="C11" i="2"/>
  <c r="D11" i="2"/>
  <c r="M14" i="2" l="1"/>
  <c r="N14" i="2" s="1"/>
  <c r="O14" i="2"/>
  <c r="L15" i="2"/>
  <c r="M15" i="2" s="1"/>
  <c r="O15" i="2"/>
  <c r="O16" i="2"/>
  <c r="O17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L16" i="2" l="1"/>
  <c r="M16" i="2" s="1"/>
  <c r="L17" i="2"/>
  <c r="M17" i="2" s="1"/>
  <c r="N17" i="2" s="1"/>
  <c r="C14" i="2"/>
  <c r="E14" i="2"/>
  <c r="D14" i="2"/>
  <c r="F14" i="2"/>
  <c r="G14" i="2"/>
  <c r="N16" i="2"/>
  <c r="N15" i="2"/>
  <c r="G17" i="2" l="1"/>
  <c r="F17" i="2"/>
  <c r="E17" i="2"/>
  <c r="C17" i="2"/>
  <c r="D17" i="2"/>
  <c r="C15" i="2"/>
  <c r="E15" i="2"/>
  <c r="D15" i="2"/>
  <c r="F15" i="2"/>
  <c r="G15" i="2"/>
  <c r="C16" i="2"/>
  <c r="E16" i="2"/>
  <c r="D16" i="2"/>
  <c r="F16" i="2"/>
  <c r="G16" i="2"/>
  <c r="L18" i="2" l="1"/>
  <c r="B18" i="2" s="1"/>
  <c r="L19" i="2" l="1"/>
  <c r="M18" i="2"/>
  <c r="N18" i="2" s="1"/>
  <c r="D18" i="2" l="1"/>
  <c r="E18" i="2"/>
  <c r="C18" i="2"/>
  <c r="F18" i="2"/>
  <c r="G18" i="2"/>
  <c r="L20" i="2"/>
  <c r="M19" i="2"/>
  <c r="N19" i="2" s="1"/>
  <c r="D19" i="2" l="1"/>
  <c r="E19" i="2"/>
  <c r="C19" i="2"/>
  <c r="F19" i="2"/>
  <c r="G19" i="2"/>
  <c r="L21" i="2"/>
  <c r="M20" i="2"/>
  <c r="N20" i="2" s="1"/>
  <c r="D20" i="2" l="1"/>
  <c r="E20" i="2"/>
  <c r="C20" i="2"/>
  <c r="F20" i="2"/>
  <c r="G20" i="2"/>
  <c r="L22" i="2"/>
  <c r="M21" i="2"/>
  <c r="N21" i="2" s="1"/>
  <c r="D21" i="2" l="1"/>
  <c r="E21" i="2"/>
  <c r="C21" i="2"/>
  <c r="F21" i="2"/>
  <c r="G21" i="2"/>
  <c r="L23" i="2"/>
  <c r="B23" i="2" s="1"/>
  <c r="M22" i="2"/>
  <c r="N22" i="2" s="1"/>
  <c r="D22" i="2" l="1"/>
  <c r="E22" i="2"/>
  <c r="C22" i="2"/>
  <c r="F22" i="2"/>
  <c r="G22" i="2"/>
  <c r="L24" i="2"/>
  <c r="B24" i="2" s="1"/>
  <c r="M23" i="2"/>
  <c r="N23" i="2" s="1"/>
  <c r="D23" i="2" l="1"/>
  <c r="E23" i="2"/>
  <c r="C23" i="2"/>
  <c r="G23" i="2"/>
  <c r="F23" i="2"/>
  <c r="M24" i="2"/>
  <c r="N24" i="2" s="1"/>
  <c r="L25" i="2"/>
  <c r="B25" i="2" s="1"/>
  <c r="D24" i="2" l="1"/>
  <c r="E24" i="2"/>
  <c r="C24" i="2"/>
  <c r="G24" i="2"/>
  <c r="F24" i="2"/>
  <c r="M25" i="2"/>
  <c r="N25" i="2" s="1"/>
  <c r="L26" i="2"/>
  <c r="B26" i="2" s="1"/>
  <c r="D25" i="2" l="1"/>
  <c r="E25" i="2"/>
  <c r="C25" i="2"/>
  <c r="G25" i="2"/>
  <c r="F25" i="2"/>
  <c r="M26" i="2"/>
  <c r="N26" i="2" s="1"/>
  <c r="L27" i="2"/>
  <c r="B27" i="2" s="1"/>
  <c r="D26" i="2" l="1"/>
  <c r="E26" i="2"/>
  <c r="C26" i="2"/>
  <c r="G26" i="2"/>
  <c r="F26" i="2"/>
  <c r="M27" i="2"/>
  <c r="N27" i="2" s="1"/>
  <c r="L28" i="2"/>
  <c r="B28" i="2" s="1"/>
  <c r="D27" i="2" l="1"/>
  <c r="E27" i="2"/>
  <c r="C27" i="2"/>
  <c r="G27" i="2"/>
  <c r="F27" i="2"/>
  <c r="M28" i="2"/>
  <c r="N28" i="2" s="1"/>
  <c r="L29" i="2"/>
  <c r="B29" i="2" s="1"/>
  <c r="D28" i="2" l="1"/>
  <c r="E28" i="2"/>
  <c r="C28" i="2"/>
  <c r="G28" i="2"/>
  <c r="F28" i="2"/>
  <c r="L30" i="2"/>
  <c r="B30" i="2" s="1"/>
  <c r="M29" i="2"/>
  <c r="N29" i="2" s="1"/>
  <c r="D29" i="2" l="1"/>
  <c r="E29" i="2"/>
  <c r="C29" i="2"/>
  <c r="G29" i="2"/>
  <c r="F29" i="2"/>
  <c r="L31" i="2"/>
  <c r="B31" i="2" s="1"/>
  <c r="M30" i="2"/>
  <c r="N30" i="2" s="1"/>
  <c r="D30" i="2" l="1"/>
  <c r="E30" i="2"/>
  <c r="C30" i="2"/>
  <c r="G30" i="2"/>
  <c r="F30" i="2"/>
  <c r="L32" i="2"/>
  <c r="B32" i="2" s="1"/>
  <c r="M31" i="2"/>
  <c r="N31" i="2" s="1"/>
  <c r="D31" i="2" l="1"/>
  <c r="E31" i="2"/>
  <c r="C31" i="2"/>
  <c r="G31" i="2"/>
  <c r="F31" i="2"/>
  <c r="L33" i="2"/>
  <c r="B33" i="2" s="1"/>
  <c r="M32" i="2"/>
  <c r="N32" i="2" s="1"/>
  <c r="D32" i="2" l="1"/>
  <c r="E32" i="2"/>
  <c r="C32" i="2"/>
  <c r="G32" i="2"/>
  <c r="F32" i="2"/>
  <c r="L34" i="2"/>
  <c r="B34" i="2" s="1"/>
  <c r="M33" i="2"/>
  <c r="N33" i="2" s="1"/>
  <c r="D33" i="2" l="1"/>
  <c r="E33" i="2"/>
  <c r="C33" i="2"/>
  <c r="G33" i="2"/>
  <c r="F33" i="2"/>
  <c r="L35" i="2"/>
  <c r="B35" i="2" s="1"/>
  <c r="M34" i="2"/>
  <c r="N34" i="2" s="1"/>
  <c r="D34" i="2" l="1"/>
  <c r="E34" i="2"/>
  <c r="C34" i="2"/>
  <c r="G34" i="2"/>
  <c r="F34" i="2"/>
  <c r="L36" i="2"/>
  <c r="B36" i="2" s="1"/>
  <c r="M35" i="2"/>
  <c r="N35" i="2" s="1"/>
  <c r="D35" i="2" l="1"/>
  <c r="E35" i="2"/>
  <c r="C35" i="2"/>
  <c r="G35" i="2"/>
  <c r="F35" i="2"/>
  <c r="L37" i="2"/>
  <c r="B37" i="2" s="1"/>
  <c r="M36" i="2"/>
  <c r="N36" i="2" s="1"/>
  <c r="D36" i="2" l="1"/>
  <c r="E36" i="2"/>
  <c r="C36" i="2"/>
  <c r="G36" i="2"/>
  <c r="F36" i="2"/>
  <c r="L38" i="2"/>
  <c r="B38" i="2" s="1"/>
  <c r="M37" i="2"/>
  <c r="N37" i="2" s="1"/>
  <c r="D37" i="2" l="1"/>
  <c r="E37" i="2"/>
  <c r="C37" i="2"/>
  <c r="G37" i="2"/>
  <c r="F37" i="2"/>
  <c r="L39" i="2"/>
  <c r="B39" i="2" s="1"/>
  <c r="M38" i="2"/>
  <c r="N38" i="2" s="1"/>
  <c r="D38" i="2" l="1"/>
  <c r="E38" i="2"/>
  <c r="C38" i="2"/>
  <c r="G38" i="2"/>
  <c r="F38" i="2"/>
  <c r="L40" i="2"/>
  <c r="B40" i="2" s="1"/>
  <c r="M39" i="2"/>
  <c r="N39" i="2" s="1"/>
  <c r="D39" i="2" l="1"/>
  <c r="E39" i="2"/>
  <c r="C39" i="2"/>
  <c r="G39" i="2"/>
  <c r="F39" i="2"/>
  <c r="L41" i="2"/>
  <c r="B41" i="2" s="1"/>
  <c r="M40" i="2"/>
  <c r="N40" i="2" s="1"/>
  <c r="D40" i="2" l="1"/>
  <c r="E40" i="2"/>
  <c r="C40" i="2"/>
  <c r="G40" i="2"/>
  <c r="F40" i="2"/>
  <c r="L42" i="2"/>
  <c r="B42" i="2" s="1"/>
  <c r="M41" i="2"/>
  <c r="N41" i="2" s="1"/>
  <c r="D41" i="2" l="1"/>
  <c r="E41" i="2"/>
  <c r="C41" i="2"/>
  <c r="G41" i="2"/>
  <c r="F41" i="2"/>
  <c r="M42" i="2"/>
  <c r="N42" i="2" s="1"/>
  <c r="L43" i="2"/>
  <c r="B43" i="2" s="1"/>
  <c r="D42" i="2" l="1"/>
  <c r="G42" i="2"/>
  <c r="E42" i="2"/>
  <c r="C42" i="2"/>
  <c r="F42" i="2"/>
  <c r="M43" i="2"/>
  <c r="N43" i="2" s="1"/>
  <c r="L44" i="2"/>
  <c r="B44" i="2" s="1"/>
  <c r="D43" i="2" l="1"/>
  <c r="E43" i="2"/>
  <c r="C43" i="2"/>
  <c r="G43" i="2"/>
  <c r="F43" i="2"/>
  <c r="M44" i="2"/>
  <c r="N44" i="2" s="1"/>
  <c r="L45" i="2"/>
  <c r="B45" i="2" s="1"/>
  <c r="D44" i="2" l="1"/>
  <c r="E44" i="2"/>
  <c r="C44" i="2"/>
  <c r="G44" i="2"/>
  <c r="F44" i="2"/>
  <c r="M45" i="2"/>
  <c r="N45" i="2" s="1"/>
  <c r="L46" i="2"/>
  <c r="B46" i="2" s="1"/>
  <c r="D45" i="2" l="1"/>
  <c r="E45" i="2"/>
  <c r="C45" i="2"/>
  <c r="G45" i="2"/>
  <c r="F45" i="2"/>
  <c r="M46" i="2"/>
  <c r="N46" i="2" s="1"/>
  <c r="L47" i="2"/>
  <c r="B47" i="2" s="1"/>
  <c r="D46" i="2" l="1"/>
  <c r="E46" i="2"/>
  <c r="C46" i="2"/>
  <c r="G46" i="2"/>
  <c r="F46" i="2"/>
  <c r="M47" i="2"/>
  <c r="N47" i="2" s="1"/>
  <c r="L48" i="2"/>
  <c r="B48" i="2" s="1"/>
  <c r="D47" i="2" l="1"/>
  <c r="G47" i="2"/>
  <c r="F47" i="2"/>
  <c r="E47" i="2"/>
  <c r="C47" i="2"/>
  <c r="L49" i="2"/>
  <c r="B49" i="2" s="1"/>
  <c r="M48" i="2"/>
  <c r="N48" i="2" s="1"/>
  <c r="D48" i="2" l="1"/>
  <c r="G48" i="2"/>
  <c r="F48" i="2"/>
  <c r="E48" i="2"/>
  <c r="C48" i="2"/>
  <c r="N49" i="2"/>
  <c r="L50" i="2"/>
  <c r="B50" i="2" s="1"/>
  <c r="M49" i="2"/>
  <c r="D49" i="2" l="1"/>
  <c r="G49" i="2"/>
  <c r="F49" i="2"/>
  <c r="E49" i="2"/>
  <c r="C49" i="2"/>
  <c r="N50" i="2"/>
  <c r="L51" i="2"/>
  <c r="B51" i="2" s="1"/>
  <c r="M50" i="2"/>
  <c r="D50" i="2" l="1"/>
  <c r="G50" i="2"/>
  <c r="F50" i="2"/>
  <c r="E50" i="2"/>
  <c r="C50" i="2"/>
  <c r="N51" i="2"/>
  <c r="L52" i="2"/>
  <c r="B52" i="2" s="1"/>
  <c r="M51" i="2"/>
  <c r="D51" i="2" l="1"/>
  <c r="G51" i="2"/>
  <c r="F51" i="2"/>
  <c r="E51" i="2"/>
  <c r="C51" i="2"/>
  <c r="N52" i="2"/>
  <c r="L53" i="2"/>
  <c r="B53" i="2" s="1"/>
  <c r="M52" i="2"/>
  <c r="D52" i="2" l="1"/>
  <c r="G52" i="2"/>
  <c r="F52" i="2"/>
  <c r="E52" i="2"/>
  <c r="C52" i="2"/>
  <c r="N53" i="2"/>
  <c r="L54" i="2"/>
  <c r="B54" i="2" s="1"/>
  <c r="M53" i="2"/>
  <c r="D53" i="2" l="1"/>
  <c r="G53" i="2"/>
  <c r="F53" i="2"/>
  <c r="E53" i="2"/>
  <c r="C53" i="2"/>
  <c r="N54" i="2"/>
  <c r="L55" i="2"/>
  <c r="B55" i="2" s="1"/>
  <c r="M54" i="2"/>
  <c r="D54" i="2" l="1"/>
  <c r="G54" i="2"/>
  <c r="F54" i="2"/>
  <c r="E54" i="2"/>
  <c r="C54" i="2"/>
  <c r="N55" i="2"/>
  <c r="L56" i="2"/>
  <c r="B56" i="2" s="1"/>
  <c r="M55" i="2"/>
  <c r="D55" i="2" l="1"/>
  <c r="N56" i="2"/>
  <c r="L57" i="2"/>
  <c r="B57" i="2" s="1"/>
  <c r="M56" i="2"/>
  <c r="G55" i="2"/>
  <c r="F55" i="2"/>
  <c r="E55" i="2"/>
  <c r="C55" i="2"/>
  <c r="D56" i="2" l="1"/>
  <c r="N57" i="2"/>
  <c r="M57" i="2"/>
  <c r="L58" i="2"/>
  <c r="B58" i="2" s="1"/>
  <c r="G56" i="2"/>
  <c r="F56" i="2"/>
  <c r="E56" i="2"/>
  <c r="C56" i="2"/>
  <c r="D57" i="2" l="1"/>
  <c r="N58" i="2"/>
  <c r="M58" i="2"/>
  <c r="L59" i="2"/>
  <c r="B59" i="2" s="1"/>
  <c r="G57" i="2"/>
  <c r="F57" i="2"/>
  <c r="E57" i="2"/>
  <c r="C57" i="2"/>
  <c r="D58" i="2" l="1"/>
  <c r="N59" i="2"/>
  <c r="M59" i="2"/>
  <c r="L60" i="2"/>
  <c r="B60" i="2" s="1"/>
  <c r="G58" i="2"/>
  <c r="F58" i="2"/>
  <c r="E58" i="2"/>
  <c r="C58" i="2"/>
  <c r="D59" i="2" l="1"/>
  <c r="N60" i="2"/>
  <c r="M60" i="2"/>
  <c r="L61" i="2"/>
  <c r="B61" i="2" s="1"/>
  <c r="G59" i="2"/>
  <c r="F59" i="2"/>
  <c r="E59" i="2"/>
  <c r="C59" i="2"/>
  <c r="D60" i="2" l="1"/>
  <c r="N61" i="2"/>
  <c r="M61" i="2"/>
  <c r="L62" i="2"/>
  <c r="B62" i="2" s="1"/>
  <c r="G60" i="2"/>
  <c r="F60" i="2"/>
  <c r="E60" i="2"/>
  <c r="C60" i="2"/>
  <c r="D61" i="2" l="1"/>
  <c r="N62" i="2"/>
  <c r="M62" i="2"/>
  <c r="L63" i="2"/>
  <c r="B63" i="2" s="1"/>
  <c r="G61" i="2"/>
  <c r="F61" i="2"/>
  <c r="E61" i="2"/>
  <c r="C61" i="2"/>
  <c r="D62" i="2" l="1"/>
  <c r="N63" i="2"/>
  <c r="M63" i="2"/>
  <c r="G62" i="2"/>
  <c r="F62" i="2"/>
  <c r="E62" i="2"/>
  <c r="C62" i="2"/>
  <c r="D63" i="2" l="1"/>
  <c r="G63" i="2"/>
  <c r="F63" i="2"/>
  <c r="E63" i="2"/>
  <c r="C63" i="2"/>
</calcChain>
</file>

<file path=xl/sharedStrings.xml><?xml version="1.0" encoding="utf-8"?>
<sst xmlns="http://schemas.openxmlformats.org/spreadsheetml/2006/main" count="24" uniqueCount="24">
  <si>
    <t>Promille der Beitragssumme bis 35 Jahre Laufzeit</t>
  </si>
  <si>
    <t>Laufende Provision</t>
  </si>
  <si>
    <t>Prozent des Jahresbeitrags</t>
  </si>
  <si>
    <t>Laufzeit (a)</t>
  </si>
  <si>
    <t xml:space="preserve">Beitrag </t>
  </si>
  <si>
    <t>jährlich</t>
  </si>
  <si>
    <t>Einmalpv.</t>
  </si>
  <si>
    <t>BSU</t>
  </si>
  <si>
    <t>Lfd. Pv. p.a.</t>
  </si>
  <si>
    <t>Einmal-Abschlussprovision</t>
  </si>
  <si>
    <t>Eingabedaten</t>
  </si>
  <si>
    <t>Laufzeit</t>
  </si>
  <si>
    <t>Ergebnisse</t>
  </si>
  <si>
    <t>Aktuell</t>
  </si>
  <si>
    <t>2% mehr</t>
  </si>
  <si>
    <t>1% mehr</t>
  </si>
  <si>
    <t>1% weniger</t>
  </si>
  <si>
    <t>2% weniger</t>
  </si>
  <si>
    <t>Barwertige Vergütung (Abschlussprovision bis 35 Jahre plus laufende Vergütung)</t>
  </si>
  <si>
    <t>Nur in umrandetes Feld schreiben</t>
  </si>
  <si>
    <t>Simulation von Vergütungen nach  Provisionsdeckel-Gesetz-Entwurf vom 27.3.2019</t>
  </si>
  <si>
    <t>© 2019 Prof. Dr. Matthias Beenken, Bochum</t>
  </si>
  <si>
    <t>Keine Haftung für die Richtigkeit. Eine kommerzielle Nutzung ist ohne Zustimmung des Urhebers nicht erlaubt.</t>
  </si>
  <si>
    <t>Abzinssatz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</si>
</sst>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0.0"/>
    <numFmt numFmtId="165" formatCode="_-* #,##0\ &quot;€&quot;_-;\-* #,##0\ &quot;€&quot;_-;_-* &quot;-&quot;??\ &quot;€&quot;_-;_-@_-"/>
    <numFmt numFmtId="166" formatCode="0.0&quot;‰&quot;"/>
    <numFmt numFmtId="167" formatCode="0\ &quot;Jahre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3" tint="0.7999816888943144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2" fillId="3" borderId="0" xfId="2" applyFill="1"/>
    <xf numFmtId="0" fontId="0" fillId="3" borderId="0" xfId="0" applyFill="1"/>
    <xf numFmtId="165" fontId="0" fillId="3" borderId="0" xfId="1" applyNumberFormat="1" applyFont="1" applyFill="1"/>
    <xf numFmtId="44" fontId="0" fillId="3" borderId="0" xfId="1" applyNumberFormat="1" applyFont="1" applyFill="1"/>
    <xf numFmtId="44" fontId="0" fillId="3" borderId="0" xfId="0" applyNumberFormat="1" applyFill="1"/>
    <xf numFmtId="17" fontId="3" fillId="2" borderId="3" xfId="0" applyNumberFormat="1" applyFont="1" applyFill="1" applyBorder="1" applyAlignment="1">
      <alignment horizontal="center"/>
    </xf>
    <xf numFmtId="0" fontId="4" fillId="2" borderId="5" xfId="0" applyFont="1" applyFill="1" applyBorder="1"/>
    <xf numFmtId="44" fontId="0" fillId="3" borderId="0" xfId="1" applyFont="1" applyFill="1" applyBorder="1" applyAlignment="1">
      <alignment horizontal="center"/>
    </xf>
    <xf numFmtId="0" fontId="5" fillId="3" borderId="0" xfId="0" applyFont="1" applyFill="1"/>
    <xf numFmtId="44" fontId="5" fillId="3" borderId="1" xfId="1" applyFont="1" applyFill="1" applyBorder="1" applyAlignment="1">
      <alignment horizontal="center"/>
    </xf>
    <xf numFmtId="0" fontId="6" fillId="3" borderId="0" xfId="0" applyFont="1" applyFill="1"/>
    <xf numFmtId="44" fontId="5" fillId="3" borderId="0" xfId="0" applyNumberFormat="1" applyFont="1" applyFill="1"/>
    <xf numFmtId="0" fontId="7" fillId="2" borderId="2" xfId="0" applyFont="1" applyFill="1" applyBorder="1"/>
    <xf numFmtId="2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7" fontId="7" fillId="3" borderId="10" xfId="0" applyNumberFormat="1" applyFont="1" applyFill="1" applyBorder="1"/>
    <xf numFmtId="167" fontId="7" fillId="3" borderId="12" xfId="0" applyNumberFormat="1" applyFont="1" applyFill="1" applyBorder="1"/>
    <xf numFmtId="167" fontId="7" fillId="3" borderId="11" xfId="0" applyNumberFormat="1" applyFont="1" applyFill="1" applyBorder="1"/>
    <xf numFmtId="0" fontId="10" fillId="3" borderId="0" xfId="0" applyFont="1" applyFill="1"/>
    <xf numFmtId="0" fontId="11" fillId="3" borderId="0" xfId="2" applyFont="1" applyFill="1"/>
    <xf numFmtId="166" fontId="5" fillId="3" borderId="0" xfId="1" applyNumberFormat="1" applyFont="1" applyFill="1" applyBorder="1"/>
    <xf numFmtId="166" fontId="5" fillId="3" borderId="12" xfId="1" applyNumberFormat="1" applyFont="1" applyFill="1" applyBorder="1"/>
    <xf numFmtId="166" fontId="5" fillId="3" borderId="6" xfId="1" applyNumberFormat="1" applyFont="1" applyFill="1" applyBorder="1"/>
    <xf numFmtId="166" fontId="6" fillId="3" borderId="0" xfId="1" applyNumberFormat="1" applyFont="1" applyFill="1" applyBorder="1" applyAlignment="1">
      <alignment horizontal="center"/>
    </xf>
    <xf numFmtId="166" fontId="6" fillId="3" borderId="12" xfId="1" applyNumberFormat="1" applyFont="1" applyFill="1" applyBorder="1" applyAlignment="1">
      <alignment horizontal="center"/>
    </xf>
    <xf numFmtId="166" fontId="6" fillId="3" borderId="6" xfId="1" applyNumberFormat="1" applyFont="1" applyFill="1" applyBorder="1" applyAlignment="1">
      <alignment horizontal="center"/>
    </xf>
    <xf numFmtId="166" fontId="6" fillId="3" borderId="8" xfId="1" applyNumberFormat="1" applyFont="1" applyFill="1" applyBorder="1" applyAlignment="1">
      <alignment horizontal="center"/>
    </xf>
    <xf numFmtId="166" fontId="6" fillId="3" borderId="11" xfId="1" applyNumberFormat="1" applyFont="1" applyFill="1" applyBorder="1" applyAlignment="1">
      <alignment horizontal="center"/>
    </xf>
    <xf numFmtId="166" fontId="6" fillId="3" borderId="9" xfId="1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 applyProtection="1">
      <alignment horizontal="center"/>
      <protection locked="0"/>
    </xf>
    <xf numFmtId="164" fontId="9" fillId="2" borderId="0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0" fontId="0" fillId="2" borderId="0" xfId="0" applyFill="1"/>
  </cellXfs>
  <cellStyles count="3">
    <cellStyle name="Standard" xfId="0" builtinId="0"/>
    <cellStyle name="Überschrift" xfId="2" builtinId="15"/>
    <cellStyle name="Währung" xfId="1" builtinId="4"/>
  </cellStyles>
  <dxfs count="24"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showRowColHeaders="0" tabSelected="1" zoomScale="80" zoomScaleNormal="80" workbookViewId="0">
      <selection activeCell="E4" sqref="E4"/>
    </sheetView>
  </sheetViews>
  <sheetFormatPr baseColWidth="10" defaultRowHeight="14.5" x14ac:dyDescent="0.35"/>
  <cols>
    <col min="1" max="1" width="2.90625" style="4" customWidth="1"/>
    <col min="2" max="2" width="13.90625" style="4" customWidth="1"/>
    <col min="3" max="7" width="18.6328125" style="4" customWidth="1"/>
    <col min="8" max="11" width="10.90625" style="4"/>
    <col min="12" max="15" width="0" style="4" hidden="1" customWidth="1"/>
    <col min="16" max="16384" width="10.90625" style="4"/>
  </cols>
  <sheetData>
    <row r="1" spans="2:15" ht="26" x14ac:dyDescent="0.6">
      <c r="B1" s="24" t="s">
        <v>20</v>
      </c>
    </row>
    <row r="2" spans="2:15" ht="22.5" x14ac:dyDescent="0.45">
      <c r="B2" s="3"/>
    </row>
    <row r="3" spans="2:15" ht="26.5" thickBot="1" x14ac:dyDescent="0.65">
      <c r="B3" s="23" t="s">
        <v>10</v>
      </c>
      <c r="E3" s="4" t="s">
        <v>19</v>
      </c>
    </row>
    <row r="4" spans="2:15" ht="24" thickBot="1" x14ac:dyDescent="0.6">
      <c r="B4" s="13" t="s">
        <v>9</v>
      </c>
      <c r="E4" s="34">
        <v>20</v>
      </c>
      <c r="F4" s="13" t="s">
        <v>0</v>
      </c>
    </row>
    <row r="5" spans="2:15" ht="24" thickBot="1" x14ac:dyDescent="0.6">
      <c r="B5" s="13" t="s">
        <v>1</v>
      </c>
      <c r="E5" s="34">
        <v>3</v>
      </c>
      <c r="F5" s="13" t="s">
        <v>2</v>
      </c>
    </row>
    <row r="6" spans="2:15" ht="19" hidden="1" thickBot="1" x14ac:dyDescent="0.5">
      <c r="B6" s="11" t="s">
        <v>4</v>
      </c>
      <c r="C6" s="12">
        <v>1000</v>
      </c>
      <c r="D6" s="11" t="s">
        <v>5</v>
      </c>
    </row>
    <row r="7" spans="2:15" x14ac:dyDescent="0.35">
      <c r="C7" s="10"/>
      <c r="D7" s="10"/>
    </row>
    <row r="8" spans="2:15" x14ac:dyDescent="0.35">
      <c r="C8" s="10"/>
      <c r="D8" s="10"/>
    </row>
    <row r="9" spans="2:15" ht="26" x14ac:dyDescent="0.6">
      <c r="B9" s="23" t="s">
        <v>12</v>
      </c>
      <c r="C9" s="10"/>
      <c r="D9" s="10"/>
    </row>
    <row r="10" spans="2:15" ht="21" x14ac:dyDescent="0.5">
      <c r="B10" s="15" t="s">
        <v>18</v>
      </c>
      <c r="C10" s="1"/>
      <c r="D10" s="1"/>
      <c r="E10" s="8"/>
      <c r="F10" s="1"/>
      <c r="G10" s="2"/>
    </row>
    <row r="11" spans="2:15" ht="18.5" x14ac:dyDescent="0.45">
      <c r="B11" s="9"/>
      <c r="C11" s="17">
        <f>E11+2</f>
        <v>5.21</v>
      </c>
      <c r="D11" s="17">
        <f>E11+1</f>
        <v>4.21</v>
      </c>
      <c r="E11" s="16">
        <v>3.21</v>
      </c>
      <c r="F11" s="17">
        <f>E11-1</f>
        <v>2.21</v>
      </c>
      <c r="G11" s="18">
        <f>E11-2</f>
        <v>1.21</v>
      </c>
    </row>
    <row r="12" spans="2:15" ht="23.5" x14ac:dyDescent="0.55000000000000004">
      <c r="B12" s="9"/>
      <c r="C12" s="37"/>
      <c r="D12" s="37"/>
      <c r="E12" s="35" t="s">
        <v>23</v>
      </c>
      <c r="F12" s="17"/>
      <c r="G12" s="18"/>
    </row>
    <row r="13" spans="2:15" ht="23.5" x14ac:dyDescent="0.55000000000000004">
      <c r="B13" s="36" t="s">
        <v>11</v>
      </c>
      <c r="C13" s="19" t="s">
        <v>14</v>
      </c>
      <c r="D13" s="19" t="s">
        <v>15</v>
      </c>
      <c r="E13" s="19" t="s">
        <v>13</v>
      </c>
      <c r="F13" s="19" t="s">
        <v>16</v>
      </c>
      <c r="G13" s="19" t="s">
        <v>17</v>
      </c>
      <c r="L13" s="4" t="s">
        <v>3</v>
      </c>
      <c r="M13" s="4" t="s">
        <v>7</v>
      </c>
      <c r="N13" s="4" t="s">
        <v>6</v>
      </c>
      <c r="O13" s="4" t="s">
        <v>8</v>
      </c>
    </row>
    <row r="14" spans="2:15" ht="18.5" hidden="1" x14ac:dyDescent="0.45">
      <c r="B14" s="14"/>
      <c r="C14" s="25">
        <f>($N14+($O14/(1+(C11/100))))/$M14*1000</f>
        <v>48.514399771884797</v>
      </c>
      <c r="D14" s="25">
        <f>($N14+($O14/(1+(D11/100))))/$M14*1000</f>
        <v>48.788024181940315</v>
      </c>
      <c r="E14" s="26">
        <f>($N14+($O14/(1+(E11/100))))/$M14*1000</f>
        <v>49.066950876853014</v>
      </c>
      <c r="F14" s="25">
        <f>($N14+($O14/(1+(F11/100))))/$M14*1000</f>
        <v>49.351335485764601</v>
      </c>
      <c r="G14" s="27">
        <f>($N14+($O14/(1+(G11/100))))/$M14*1000</f>
        <v>49.64133978855844</v>
      </c>
      <c r="L14" s="4">
        <v>1</v>
      </c>
      <c r="M14" s="5">
        <f t="shared" ref="M14:M45" si="0">$C$6*L14</f>
        <v>1000</v>
      </c>
      <c r="N14" s="6">
        <f t="shared" ref="N14:N45" si="1">IF(L14&lt;36,(M14*$E$4/1000),($C$6*35*$E$4/1000))</f>
        <v>20</v>
      </c>
      <c r="O14" s="7">
        <f t="shared" ref="O14:O45" si="2">$C$6*$E$5/100</f>
        <v>30</v>
      </c>
    </row>
    <row r="15" spans="2:15" ht="18.5" hidden="1" x14ac:dyDescent="0.45">
      <c r="B15" s="14"/>
      <c r="C15" s="25">
        <f t="shared" ref="C15:G24" si="3">($N15+($O15*((1+(C$11/100))^$L15-1)/((1+(C$11/100))^$L15*(C$11/100))))/$M15*1000</f>
        <v>47.808383125123498</v>
      </c>
      <c r="D15" s="25">
        <f t="shared" si="3"/>
        <v>48.206517695969865</v>
      </c>
      <c r="E15" s="26">
        <f t="shared" si="3"/>
        <v>48.614935993049649</v>
      </c>
      <c r="F15" s="25">
        <f t="shared" si="3"/>
        <v>49.034015989514053</v>
      </c>
      <c r="G15" s="27">
        <f t="shared" si="3"/>
        <v>49.464153635292107</v>
      </c>
      <c r="L15" s="4">
        <f>L14+1</f>
        <v>2</v>
      </c>
      <c r="M15" s="5">
        <f t="shared" si="0"/>
        <v>2000</v>
      </c>
      <c r="N15" s="6">
        <f t="shared" si="1"/>
        <v>40</v>
      </c>
      <c r="O15" s="7">
        <f t="shared" si="2"/>
        <v>30</v>
      </c>
    </row>
    <row r="16" spans="2:15" ht="18.5" hidden="1" x14ac:dyDescent="0.45">
      <c r="B16" s="14"/>
      <c r="C16" s="25">
        <f t="shared" si="3"/>
        <v>47.125674444839547</v>
      </c>
      <c r="D16" s="25">
        <f t="shared" si="3"/>
        <v>47.640672805533612</v>
      </c>
      <c r="E16" s="26">
        <f t="shared" si="3"/>
        <v>48.172293377934729</v>
      </c>
      <c r="F16" s="25">
        <f t="shared" si="3"/>
        <v>48.721270579861148</v>
      </c>
      <c r="G16" s="27">
        <f t="shared" si="3"/>
        <v>49.288379695874639</v>
      </c>
      <c r="L16" s="4">
        <f t="shared" ref="L16:L63" si="4">L15+1</f>
        <v>3</v>
      </c>
      <c r="M16" s="5">
        <f t="shared" si="0"/>
        <v>3000</v>
      </c>
      <c r="N16" s="6">
        <f t="shared" si="1"/>
        <v>60</v>
      </c>
      <c r="O16" s="7">
        <f t="shared" si="2"/>
        <v>30</v>
      </c>
    </row>
    <row r="17" spans="2:15" ht="18.5" hidden="1" x14ac:dyDescent="0.45">
      <c r="B17" s="14"/>
      <c r="C17" s="25">
        <f t="shared" si="3"/>
        <v>46.465408073025046</v>
      </c>
      <c r="D17" s="25">
        <f t="shared" si="3"/>
        <v>47.090014973755132</v>
      </c>
      <c r="E17" s="26">
        <f t="shared" si="3"/>
        <v>47.738804411831275</v>
      </c>
      <c r="F17" s="25">
        <f t="shared" si="3"/>
        <v>48.413025080614247</v>
      </c>
      <c r="G17" s="27">
        <f t="shared" si="3"/>
        <v>49.114005307683016</v>
      </c>
      <c r="L17" s="4">
        <f t="shared" si="4"/>
        <v>4</v>
      </c>
      <c r="M17" s="5">
        <f t="shared" si="0"/>
        <v>4000</v>
      </c>
      <c r="N17" s="6">
        <f t="shared" si="1"/>
        <v>80</v>
      </c>
      <c r="O17" s="7">
        <f t="shared" si="2"/>
        <v>30</v>
      </c>
    </row>
    <row r="18" spans="2:15" ht="21" x14ac:dyDescent="0.5">
      <c r="B18" s="20">
        <f>L18</f>
        <v>5</v>
      </c>
      <c r="C18" s="28">
        <f t="shared" si="3"/>
        <v>45.826752645585053</v>
      </c>
      <c r="D18" s="28">
        <f t="shared" si="3"/>
        <v>46.554085000483745</v>
      </c>
      <c r="E18" s="29">
        <f t="shared" si="3"/>
        <v>47.314255914606157</v>
      </c>
      <c r="F18" s="28">
        <f t="shared" si="3"/>
        <v>48.109206598661004</v>
      </c>
      <c r="G18" s="30">
        <f t="shared" si="3"/>
        <v>48.941017929203014</v>
      </c>
      <c r="L18" s="4">
        <f>L17+1</f>
        <v>5</v>
      </c>
      <c r="M18" s="5">
        <f t="shared" si="0"/>
        <v>5000</v>
      </c>
      <c r="N18" s="6">
        <f t="shared" si="1"/>
        <v>100</v>
      </c>
      <c r="O18" s="7">
        <f t="shared" si="2"/>
        <v>30</v>
      </c>
    </row>
    <row r="19" spans="2:15" ht="21" hidden="1" x14ac:dyDescent="0.5">
      <c r="B19" s="21"/>
      <c r="C19" s="28">
        <f t="shared" si="3"/>
        <v>45.20890967714179</v>
      </c>
      <c r="D19" s="28">
        <f t="shared" si="3"/>
        <v>46.032438505968514</v>
      </c>
      <c r="E19" s="29">
        <f t="shared" si="3"/>
        <v>46.898440004687984</v>
      </c>
      <c r="F19" s="28">
        <f t="shared" si="3"/>
        <v>47.809743500848732</v>
      </c>
      <c r="G19" s="30">
        <f t="shared" si="3"/>
        <v>48.769405138822776</v>
      </c>
      <c r="L19" s="4">
        <f t="shared" si="4"/>
        <v>6</v>
      </c>
      <c r="M19" s="5">
        <f t="shared" si="0"/>
        <v>6000</v>
      </c>
      <c r="N19" s="6">
        <f t="shared" si="1"/>
        <v>120</v>
      </c>
      <c r="O19" s="7">
        <f t="shared" si="2"/>
        <v>30</v>
      </c>
    </row>
    <row r="20" spans="2:15" ht="21" hidden="1" x14ac:dyDescent="0.5">
      <c r="B20" s="21"/>
      <c r="C20" s="28">
        <f t="shared" si="3"/>
        <v>44.611112205908029</v>
      </c>
      <c r="D20" s="28">
        <f t="shared" si="3"/>
        <v>45.524645432411361</v>
      </c>
      <c r="E20" s="29">
        <f t="shared" si="3"/>
        <v>46.491153961843111</v>
      </c>
      <c r="F20" s="28">
        <f t="shared" si="3"/>
        <v>47.514565391294198</v>
      </c>
      <c r="G20" s="30">
        <f t="shared" si="3"/>
        <v>48.599154633638221</v>
      </c>
      <c r="L20" s="4">
        <f t="shared" si="4"/>
        <v>7</v>
      </c>
      <c r="M20" s="5">
        <f t="shared" si="0"/>
        <v>7000</v>
      </c>
      <c r="N20" s="6">
        <f t="shared" si="1"/>
        <v>140</v>
      </c>
      <c r="O20" s="7">
        <f t="shared" si="2"/>
        <v>30</v>
      </c>
    </row>
    <row r="21" spans="2:15" ht="21" hidden="1" x14ac:dyDescent="0.5">
      <c r="B21" s="21"/>
      <c r="C21" s="28">
        <f t="shared" si="3"/>
        <v>44.032623496026545</v>
      </c>
      <c r="D21" s="28">
        <f t="shared" si="3"/>
        <v>45.030289562767436</v>
      </c>
      <c r="E21" s="29">
        <f t="shared" si="3"/>
        <v>46.092200093607914</v>
      </c>
      <c r="F21" s="28">
        <f t="shared" si="3"/>
        <v>47.223603089113006</v>
      </c>
      <c r="G21" s="30">
        <f t="shared" si="3"/>
        <v>48.430254228271338</v>
      </c>
      <c r="L21" s="4">
        <f t="shared" si="4"/>
        <v>8</v>
      </c>
      <c r="M21" s="5">
        <f t="shared" si="0"/>
        <v>8000</v>
      </c>
      <c r="N21" s="6">
        <f t="shared" si="1"/>
        <v>160</v>
      </c>
      <c r="O21" s="7">
        <f t="shared" si="2"/>
        <v>30</v>
      </c>
    </row>
    <row r="22" spans="2:15" ht="21" hidden="1" x14ac:dyDescent="0.5">
      <c r="B22" s="21"/>
      <c r="C22" s="28">
        <f t="shared" si="3"/>
        <v>43.472735794887726</v>
      </c>
      <c r="D22" s="28">
        <f t="shared" si="3"/>
        <v>44.548968056183512</v>
      </c>
      <c r="E22" s="29">
        <f t="shared" si="3"/>
        <v>45.701385605277622</v>
      </c>
      <c r="F22" s="28">
        <f t="shared" si="3"/>
        <v>46.936788606562104</v>
      </c>
      <c r="G22" s="30">
        <f t="shared" si="3"/>
        <v>48.262691853700289</v>
      </c>
      <c r="L22" s="4">
        <f t="shared" si="4"/>
        <v>9</v>
      </c>
      <c r="M22" s="5">
        <f t="shared" si="0"/>
        <v>9000</v>
      </c>
      <c r="N22" s="6">
        <f t="shared" si="1"/>
        <v>180</v>
      </c>
      <c r="O22" s="7">
        <f t="shared" si="2"/>
        <v>30</v>
      </c>
    </row>
    <row r="23" spans="2:15" ht="21" x14ac:dyDescent="0.5">
      <c r="B23" s="21">
        <f t="shared" ref="B23:B63" si="5">L23</f>
        <v>10</v>
      </c>
      <c r="C23" s="28">
        <f t="shared" si="3"/>
        <v>42.930769143046241</v>
      </c>
      <c r="D23" s="28">
        <f t="shared" si="3"/>
        <v>44.08029099948677</v>
      </c>
      <c r="E23" s="29">
        <f t="shared" si="3"/>
        <v>45.318522473355166</v>
      </c>
      <c r="F23" s="28">
        <f t="shared" si="3"/>
        <v>46.654055127586233</v>
      </c>
      <c r="G23" s="30">
        <f t="shared" si="3"/>
        <v>48.096455556101411</v>
      </c>
      <c r="L23" s="4">
        <f t="shared" si="4"/>
        <v>10</v>
      </c>
      <c r="M23" s="5">
        <f t="shared" si="0"/>
        <v>10000</v>
      </c>
      <c r="N23" s="6">
        <f t="shared" si="1"/>
        <v>200</v>
      </c>
      <c r="O23" s="7">
        <f t="shared" si="2"/>
        <v>30</v>
      </c>
    </row>
    <row r="24" spans="2:15" ht="21" hidden="1" x14ac:dyDescent="0.5">
      <c r="B24" s="21">
        <f t="shared" si="5"/>
        <v>11</v>
      </c>
      <c r="C24" s="28">
        <f t="shared" si="3"/>
        <v>42.406070234462888</v>
      </c>
      <c r="D24" s="28">
        <f t="shared" si="3"/>
        <v>43.62388097415775</v>
      </c>
      <c r="E24" s="29">
        <f t="shared" si="3"/>
        <v>44.943427322365842</v>
      </c>
      <c r="F24" s="28">
        <f t="shared" si="3"/>
        <v>46.37533698676188</v>
      </c>
      <c r="G24" s="30">
        <f t="shared" si="3"/>
        <v>47.931533495703292</v>
      </c>
      <c r="L24" s="4">
        <f t="shared" si="4"/>
        <v>11</v>
      </c>
      <c r="M24" s="5">
        <f t="shared" si="0"/>
        <v>11000</v>
      </c>
      <c r="N24" s="6">
        <f t="shared" si="1"/>
        <v>220</v>
      </c>
      <c r="O24" s="7">
        <f t="shared" si="2"/>
        <v>30</v>
      </c>
    </row>
    <row r="25" spans="2:15" ht="21" hidden="1" x14ac:dyDescent="0.5">
      <c r="B25" s="21">
        <f t="shared" si="5"/>
        <v>12</v>
      </c>
      <c r="C25" s="28">
        <f t="shared" ref="C25:G34" si="6">($N25+($O25*((1+(C$11/100))^$L25-1)/((1+(C$11/100))^$L25*(C$11/100))))/$M25*1000</f>
        <v>41.898011324897169</v>
      </c>
      <c r="D25" s="28">
        <f t="shared" si="6"/>
        <v>43.179372638241318</v>
      </c>
      <c r="E25" s="29">
        <f t="shared" si="6"/>
        <v>44.575921304946576</v>
      </c>
      <c r="F25" s="28">
        <f t="shared" si="6"/>
        <v>46.100569648630312</v>
      </c>
      <c r="G25" s="30">
        <f t="shared" si="6"/>
        <v>47.767913945652296</v>
      </c>
      <c r="L25" s="4">
        <f t="shared" si="4"/>
        <v>12</v>
      </c>
      <c r="M25" s="5">
        <f t="shared" si="0"/>
        <v>12000</v>
      </c>
      <c r="N25" s="6">
        <f t="shared" si="1"/>
        <v>240</v>
      </c>
      <c r="O25" s="7">
        <f t="shared" si="2"/>
        <v>30</v>
      </c>
    </row>
    <row r="26" spans="2:15" ht="21" hidden="1" x14ac:dyDescent="0.5">
      <c r="B26" s="21">
        <f t="shared" si="5"/>
        <v>13</v>
      </c>
      <c r="C26" s="28">
        <f t="shared" si="6"/>
        <v>41.405989186372018</v>
      </c>
      <c r="D26" s="28">
        <f t="shared" si="6"/>
        <v>42.746412322669144</v>
      </c>
      <c r="E26" s="29">
        <f t="shared" si="6"/>
        <v>44.215829985120621</v>
      </c>
      <c r="F26" s="28">
        <f t="shared" si="6"/>
        <v>45.829689687413072</v>
      </c>
      <c r="G26" s="30">
        <f t="shared" si="6"/>
        <v>47.605585290890033</v>
      </c>
      <c r="L26" s="4">
        <f t="shared" si="4"/>
        <v>13</v>
      </c>
      <c r="M26" s="5">
        <f t="shared" si="0"/>
        <v>13000</v>
      </c>
      <c r="N26" s="6">
        <f t="shared" si="1"/>
        <v>260</v>
      </c>
      <c r="O26" s="7">
        <f t="shared" si="2"/>
        <v>30</v>
      </c>
    </row>
    <row r="27" spans="2:15" ht="21" hidden="1" x14ac:dyDescent="0.5">
      <c r="B27" s="21">
        <f t="shared" si="5"/>
        <v>14</v>
      </c>
      <c r="C27" s="28">
        <f t="shared" si="6"/>
        <v>40.929424105723001</v>
      </c>
      <c r="D27" s="28">
        <f t="shared" si="6"/>
        <v>42.324657641486219</v>
      </c>
      <c r="E27" s="29">
        <f t="shared" si="6"/>
        <v>43.862983224671481</v>
      </c>
      <c r="F27" s="28">
        <f t="shared" si="6"/>
        <v>45.56263476710204</v>
      </c>
      <c r="G27" s="30">
        <f t="shared" si="6"/>
        <v>47.444536027042105</v>
      </c>
      <c r="L27" s="4">
        <f t="shared" si="4"/>
        <v>14</v>
      </c>
      <c r="M27" s="5">
        <f t="shared" si="0"/>
        <v>14000</v>
      </c>
      <c r="N27" s="6">
        <f t="shared" si="1"/>
        <v>280</v>
      </c>
      <c r="O27" s="7">
        <f t="shared" si="2"/>
        <v>30</v>
      </c>
    </row>
    <row r="28" spans="2:15" ht="21" x14ac:dyDescent="0.5">
      <c r="B28" s="21">
        <f t="shared" si="5"/>
        <v>15</v>
      </c>
      <c r="C28" s="28">
        <f t="shared" si="6"/>
        <v>40.467758925331694</v>
      </c>
      <c r="D28" s="28">
        <f t="shared" si="6"/>
        <v>41.913777115491605</v>
      </c>
      <c r="E28" s="29">
        <f t="shared" si="6"/>
        <v>43.517215072531776</v>
      </c>
      <c r="F28" s="28">
        <f t="shared" si="6"/>
        <v>45.299343621917536</v>
      </c>
      <c r="G28" s="30">
        <f t="shared" si="6"/>
        <v>47.284754759318226</v>
      </c>
      <c r="L28" s="4">
        <f t="shared" si="4"/>
        <v>15</v>
      </c>
      <c r="M28" s="5">
        <f t="shared" si="0"/>
        <v>15000</v>
      </c>
      <c r="N28" s="6">
        <f t="shared" si="1"/>
        <v>300</v>
      </c>
      <c r="O28" s="7">
        <f t="shared" si="2"/>
        <v>30</v>
      </c>
    </row>
    <row r="29" spans="2:15" ht="21" hidden="1" x14ac:dyDescent="0.5">
      <c r="B29" s="21">
        <f t="shared" si="5"/>
        <v>16</v>
      </c>
      <c r="C29" s="28">
        <f t="shared" si="6"/>
        <v>40.020458124226266</v>
      </c>
      <c r="D29" s="28">
        <f t="shared" si="6"/>
        <v>41.513449808821974</v>
      </c>
      <c r="E29" s="29">
        <f t="shared" si="6"/>
        <v>43.178363657105464</v>
      </c>
      <c r="F29" s="28">
        <f t="shared" si="6"/>
        <v>45.039756037127162</v>
      </c>
      <c r="G29" s="30">
        <f t="shared" si="6"/>
        <v>47.126230201423589</v>
      </c>
      <c r="L29" s="4">
        <f t="shared" si="4"/>
        <v>16</v>
      </c>
      <c r="M29" s="5">
        <f t="shared" si="0"/>
        <v>16000</v>
      </c>
      <c r="N29" s="6">
        <f t="shared" si="1"/>
        <v>320</v>
      </c>
      <c r="O29" s="7">
        <f t="shared" si="2"/>
        <v>30</v>
      </c>
    </row>
    <row r="30" spans="2:15" ht="21" hidden="1" x14ac:dyDescent="0.5">
      <c r="B30" s="21">
        <f t="shared" si="5"/>
        <v>17</v>
      </c>
      <c r="C30" s="28">
        <f t="shared" si="6"/>
        <v>39.587006937811779</v>
      </c>
      <c r="D30" s="28">
        <f t="shared" si="6"/>
        <v>41.123364978022408</v>
      </c>
      <c r="E30" s="29">
        <f t="shared" si="6"/>
        <v>42.846271081443746</v>
      </c>
      <c r="F30" s="28">
        <f t="shared" si="6"/>
        <v>44.783812830218906</v>
      </c>
      <c r="G30" s="30">
        <f t="shared" si="6"/>
        <v>46.968951174481553</v>
      </c>
      <c r="L30" s="4">
        <f t="shared" si="4"/>
        <v>17</v>
      </c>
      <c r="M30" s="5">
        <f t="shared" si="0"/>
        <v>17000</v>
      </c>
      <c r="N30" s="6">
        <f t="shared" si="1"/>
        <v>340</v>
      </c>
      <c r="O30" s="7">
        <f t="shared" si="2"/>
        <v>30</v>
      </c>
    </row>
    <row r="31" spans="2:15" ht="21" hidden="1" x14ac:dyDescent="0.5">
      <c r="B31" s="21">
        <f t="shared" si="5"/>
        <v>18</v>
      </c>
      <c r="C31" s="28">
        <f t="shared" si="6"/>
        <v>39.166910514568762</v>
      </c>
      <c r="D31" s="28">
        <f t="shared" si="6"/>
        <v>40.743221733165988</v>
      </c>
      <c r="E31" s="29">
        <f t="shared" si="6"/>
        <v>42.520783321197541</v>
      </c>
      <c r="F31" s="28">
        <f t="shared" si="6"/>
        <v>44.531455832421344</v>
      </c>
      <c r="G31" s="30">
        <f t="shared" si="6"/>
        <v>46.812906605967036</v>
      </c>
      <c r="L31" s="4">
        <f t="shared" si="4"/>
        <v>18</v>
      </c>
      <c r="M31" s="5">
        <f t="shared" si="0"/>
        <v>18000</v>
      </c>
      <c r="N31" s="6">
        <f t="shared" si="1"/>
        <v>360</v>
      </c>
      <c r="O31" s="7">
        <f t="shared" si="2"/>
        <v>30</v>
      </c>
    </row>
    <row r="32" spans="2:15" ht="21" hidden="1" x14ac:dyDescent="0.5">
      <c r="B32" s="21">
        <f t="shared" si="5"/>
        <v>19</v>
      </c>
      <c r="C32" s="28">
        <f t="shared" si="6"/>
        <v>38.759693108131493</v>
      </c>
      <c r="D32" s="28">
        <f t="shared" si="6"/>
        <v>40.372728710598935</v>
      </c>
      <c r="E32" s="29">
        <f t="shared" si="6"/>
        <v>42.201750125271197</v>
      </c>
      <c r="F32" s="28">
        <f t="shared" si="6"/>
        <v>44.282627870564951</v>
      </c>
      <c r="G32" s="30">
        <f t="shared" si="6"/>
        <v>46.65808552865105</v>
      </c>
      <c r="L32" s="4">
        <f t="shared" si="4"/>
        <v>19</v>
      </c>
      <c r="M32" s="5">
        <f t="shared" si="0"/>
        <v>19000</v>
      </c>
      <c r="N32" s="6">
        <f t="shared" si="1"/>
        <v>380</v>
      </c>
      <c r="O32" s="7">
        <f t="shared" si="2"/>
        <v>30</v>
      </c>
    </row>
    <row r="33" spans="2:15" ht="21" x14ac:dyDescent="0.5">
      <c r="B33" s="21">
        <f t="shared" si="5"/>
        <v>20</v>
      </c>
      <c r="C33" s="28">
        <f t="shared" si="6"/>
        <v>38.364897303226797</v>
      </c>
      <c r="D33" s="28">
        <f t="shared" si="6"/>
        <v>40.011603756903355</v>
      </c>
      <c r="E33" s="29">
        <f t="shared" si="6"/>
        <v>41.889024919104386</v>
      </c>
      <c r="F33" s="28">
        <f t="shared" si="6"/>
        <v>44.037272749277669</v>
      </c>
      <c r="G33" s="30">
        <f t="shared" si="6"/>
        <v>46.504477079555876</v>
      </c>
      <c r="L33" s="4">
        <f t="shared" si="4"/>
        <v>20</v>
      </c>
      <c r="M33" s="5">
        <f t="shared" si="0"/>
        <v>20000</v>
      </c>
      <c r="N33" s="6">
        <f t="shared" si="1"/>
        <v>400</v>
      </c>
      <c r="O33" s="7">
        <f t="shared" si="2"/>
        <v>30</v>
      </c>
    </row>
    <row r="34" spans="2:15" ht="21" hidden="1" x14ac:dyDescent="0.5">
      <c r="B34" s="21">
        <f t="shared" si="5"/>
        <v>21</v>
      </c>
      <c r="C34" s="28">
        <f t="shared" si="6"/>
        <v>37.982083274020496</v>
      </c>
      <c r="D34" s="28">
        <f t="shared" si="6"/>
        <v>39.659573623684189</v>
      </c>
      <c r="E34" s="29">
        <f t="shared" si="6"/>
        <v>41.582464710511069</v>
      </c>
      <c r="F34" s="28">
        <f t="shared" si="6"/>
        <v>43.795335233508659</v>
      </c>
      <c r="G34" s="30">
        <f t="shared" si="6"/>
        <v>46.352070498921016</v>
      </c>
      <c r="L34" s="4">
        <f t="shared" si="4"/>
        <v>21</v>
      </c>
      <c r="M34" s="5">
        <f t="shared" si="0"/>
        <v>21000</v>
      </c>
      <c r="N34" s="6">
        <f t="shared" si="1"/>
        <v>420</v>
      </c>
      <c r="O34" s="7">
        <f t="shared" si="2"/>
        <v>30</v>
      </c>
    </row>
    <row r="35" spans="2:15" ht="21" hidden="1" x14ac:dyDescent="0.5">
      <c r="B35" s="21">
        <f t="shared" si="5"/>
        <v>22</v>
      </c>
      <c r="C35" s="28">
        <f t="shared" ref="C35:G47" si="7">($N35+($O35*((1+(C$11/100))^$L35-1)/((1+(C$11/100))^$L35*(C$11/100))))/$M35*1000</f>
        <v>37.610828073482061</v>
      </c>
      <c r="D35" s="28">
        <f t="shared" si="7"/>
        <v>39.3163736728009</v>
      </c>
      <c r="E35" s="29">
        <f t="shared" si="7"/>
        <v>41.281929998006376</v>
      </c>
      <c r="F35" s="28">
        <f t="shared" si="7"/>
        <v>43.556761031373995</v>
      </c>
      <c r="G35" s="30">
        <f t="shared" si="7"/>
        <v>46.200855129179715</v>
      </c>
      <c r="L35" s="4">
        <f t="shared" si="4"/>
        <v>22</v>
      </c>
      <c r="M35" s="5">
        <f t="shared" si="0"/>
        <v>22000</v>
      </c>
      <c r="N35" s="6">
        <f t="shared" si="1"/>
        <v>440</v>
      </c>
      <c r="O35" s="7">
        <f t="shared" si="2"/>
        <v>30</v>
      </c>
    </row>
    <row r="36" spans="2:15" ht="21" hidden="1" x14ac:dyDescent="0.5">
      <c r="B36" s="21">
        <f t="shared" si="5"/>
        <v>23</v>
      </c>
      <c r="C36" s="28">
        <f t="shared" si="7"/>
        <v>37.250724952439022</v>
      </c>
      <c r="D36" s="28">
        <f t="shared" si="7"/>
        <v>38.981747591678172</v>
      </c>
      <c r="E36" s="29">
        <f t="shared" si="7"/>
        <v>40.987284681554293</v>
      </c>
      <c r="F36" s="28">
        <f t="shared" si="7"/>
        <v>43.321496777318139</v>
      </c>
      <c r="G36" s="30">
        <f t="shared" si="7"/>
        <v>46.050820413945779</v>
      </c>
      <c r="L36" s="4">
        <f t="shared" si="4"/>
        <v>23</v>
      </c>
      <c r="M36" s="5">
        <f t="shared" si="0"/>
        <v>23000</v>
      </c>
      <c r="N36" s="6">
        <f t="shared" si="1"/>
        <v>460</v>
      </c>
      <c r="O36" s="7">
        <f t="shared" si="2"/>
        <v>30</v>
      </c>
    </row>
    <row r="37" spans="2:15" ht="21" hidden="1" x14ac:dyDescent="0.5">
      <c r="B37" s="21">
        <f t="shared" si="5"/>
        <v>24</v>
      </c>
      <c r="C37" s="28">
        <f t="shared" si="7"/>
        <v>36.901382707050082</v>
      </c>
      <c r="D37" s="28">
        <f t="shared" si="7"/>
        <v>38.655447118342686</v>
      </c>
      <c r="E37" s="29">
        <f t="shared" si="7"/>
        <v>40.6983959756705</v>
      </c>
      <c r="F37" s="28">
        <f t="shared" si="7"/>
        <v>43.089490015585447</v>
      </c>
      <c r="G37" s="30">
        <f t="shared" si="7"/>
        <v>45.901955897010851</v>
      </c>
      <c r="L37" s="4">
        <f t="shared" si="4"/>
        <v>24</v>
      </c>
      <c r="M37" s="5">
        <f t="shared" si="0"/>
        <v>24000</v>
      </c>
      <c r="N37" s="6">
        <f t="shared" si="1"/>
        <v>480</v>
      </c>
      <c r="O37" s="7">
        <f t="shared" si="2"/>
        <v>30</v>
      </c>
    </row>
    <row r="38" spans="2:15" ht="21" x14ac:dyDescent="0.5">
      <c r="B38" s="21">
        <f t="shared" si="5"/>
        <v>25</v>
      </c>
      <c r="C38" s="28">
        <f t="shared" si="7"/>
        <v>36.562425053481689</v>
      </c>
      <c r="D38" s="28">
        <f t="shared" si="7"/>
        <v>38.337231775845865</v>
      </c>
      <c r="E38" s="29">
        <f t="shared" si="7"/>
        <v>40.415134324817053</v>
      </c>
      <c r="F38" s="28">
        <f t="shared" si="7"/>
        <v>42.860689183995731</v>
      </c>
      <c r="G38" s="30">
        <f t="shared" si="7"/>
        <v>45.754251221352057</v>
      </c>
      <c r="L38" s="4">
        <f t="shared" si="4"/>
        <v>25</v>
      </c>
      <c r="M38" s="5">
        <f t="shared" si="0"/>
        <v>25000</v>
      </c>
      <c r="N38" s="6">
        <f t="shared" si="1"/>
        <v>500</v>
      </c>
      <c r="O38" s="7">
        <f t="shared" si="2"/>
        <v>30</v>
      </c>
    </row>
    <row r="39" spans="2:15" ht="21" hidden="1" x14ac:dyDescent="0.5">
      <c r="B39" s="21">
        <f t="shared" si="5"/>
        <v>26</v>
      </c>
      <c r="C39" s="28">
        <f t="shared" si="7"/>
        <v>36.233490028625617</v>
      </c>
      <c r="D39" s="28">
        <f t="shared" si="7"/>
        <v>38.026868615744341</v>
      </c>
      <c r="E39" s="29">
        <f t="shared" si="7"/>
        <v>40.137373321026821</v>
      </c>
      <c r="F39" s="28">
        <f t="shared" si="7"/>
        <v>42.635043598018136</v>
      </c>
      <c r="G39" s="30">
        <f t="shared" si="7"/>
        <v>45.607696128149449</v>
      </c>
      <c r="L39" s="4">
        <f t="shared" si="4"/>
        <v>26</v>
      </c>
      <c r="M39" s="5">
        <f t="shared" si="0"/>
        <v>26000</v>
      </c>
      <c r="N39" s="6">
        <f t="shared" si="1"/>
        <v>520</v>
      </c>
      <c r="O39" s="7">
        <f t="shared" si="2"/>
        <v>30</v>
      </c>
    </row>
    <row r="40" spans="2:15" ht="21" hidden="1" x14ac:dyDescent="0.5">
      <c r="B40" s="21">
        <f t="shared" si="5"/>
        <v>27</v>
      </c>
      <c r="C40" s="28">
        <f t="shared" si="7"/>
        <v>35.914229415745794</v>
      </c>
      <c r="D40" s="28">
        <f t="shared" si="7"/>
        <v>37.724131970321785</v>
      </c>
      <c r="E40" s="29">
        <f t="shared" si="7"/>
        <v>39.864989623697731</v>
      </c>
      <c r="F40" s="28">
        <f t="shared" si="7"/>
        <v>42.412503435137971</v>
      </c>
      <c r="G40" s="30">
        <f t="shared" si="7"/>
        <v>45.462280455813755</v>
      </c>
      <c r="L40" s="4">
        <f t="shared" si="4"/>
        <v>27</v>
      </c>
      <c r="M40" s="5">
        <f t="shared" si="0"/>
        <v>27000</v>
      </c>
      <c r="N40" s="6">
        <f t="shared" si="1"/>
        <v>540</v>
      </c>
      <c r="O40" s="7">
        <f t="shared" si="2"/>
        <v>30</v>
      </c>
    </row>
    <row r="41" spans="2:15" ht="21" hidden="1" x14ac:dyDescent="0.5">
      <c r="B41" s="21">
        <f t="shared" si="5"/>
        <v>28</v>
      </c>
      <c r="C41" s="28">
        <f t="shared" si="7"/>
        <v>35.604308193990803</v>
      </c>
      <c r="D41" s="28">
        <f t="shared" si="7"/>
        <v>37.42880321324688</v>
      </c>
      <c r="E41" s="29">
        <f t="shared" si="7"/>
        <v>39.597862881498145</v>
      </c>
      <c r="F41" s="28">
        <f t="shared" si="7"/>
        <v>42.193019719510424</v>
      </c>
      <c r="G41" s="30">
        <f t="shared" si="7"/>
        <v>45.317994139023931</v>
      </c>
      <c r="L41" s="4">
        <f t="shared" si="4"/>
        <v>28</v>
      </c>
      <c r="M41" s="5">
        <f t="shared" si="0"/>
        <v>28000</v>
      </c>
      <c r="N41" s="6">
        <f t="shared" si="1"/>
        <v>560</v>
      </c>
      <c r="O41" s="7">
        <f t="shared" si="2"/>
        <v>30</v>
      </c>
    </row>
    <row r="42" spans="2:15" ht="21" hidden="1" x14ac:dyDescent="0.5">
      <c r="B42" s="21">
        <f t="shared" si="5"/>
        <v>29</v>
      </c>
      <c r="C42" s="28">
        <f t="shared" si="7"/>
        <v>35.303404010754932</v>
      </c>
      <c r="D42" s="28">
        <f t="shared" si="7"/>
        <v>37.140670528373164</v>
      </c>
      <c r="E42" s="29">
        <f t="shared" si="7"/>
        <v>39.335875656326685</v>
      </c>
      <c r="F42" s="28">
        <f t="shared" si="7"/>
        <v>41.976544306896606</v>
      </c>
      <c r="G42" s="30">
        <f t="shared" si="7"/>
        <v>45.174827207774548</v>
      </c>
      <c r="L42" s="4">
        <f t="shared" si="4"/>
        <v>29</v>
      </c>
      <c r="M42" s="5">
        <f t="shared" si="0"/>
        <v>29000</v>
      </c>
      <c r="N42" s="6">
        <f t="shared" si="1"/>
        <v>580</v>
      </c>
      <c r="O42" s="7">
        <f t="shared" si="2"/>
        <v>30</v>
      </c>
    </row>
    <row r="43" spans="2:15" ht="21" x14ac:dyDescent="0.5">
      <c r="B43" s="21">
        <f t="shared" si="5"/>
        <v>30</v>
      </c>
      <c r="C43" s="28">
        <f t="shared" si="7"/>
        <v>35.011206675914615</v>
      </c>
      <c r="D43" s="28">
        <f t="shared" si="7"/>
        <v>36.859528686396764</v>
      </c>
      <c r="E43" s="29">
        <f t="shared" si="7"/>
        <v>39.078913349270863</v>
      </c>
      <c r="F43" s="28">
        <f t="shared" si="7"/>
        <v>41.763029869875808</v>
      </c>
      <c r="G43" s="30">
        <f t="shared" si="7"/>
        <v>45.032769786432894</v>
      </c>
      <c r="L43" s="4">
        <f t="shared" si="4"/>
        <v>30</v>
      </c>
      <c r="M43" s="5">
        <f t="shared" si="0"/>
        <v>30000</v>
      </c>
      <c r="N43" s="6">
        <f t="shared" si="1"/>
        <v>600</v>
      </c>
      <c r="O43" s="7">
        <f t="shared" si="2"/>
        <v>30</v>
      </c>
    </row>
    <row r="44" spans="2:15" ht="21" hidden="1" x14ac:dyDescent="0.5">
      <c r="B44" s="21">
        <f t="shared" si="5"/>
        <v>31</v>
      </c>
      <c r="C44" s="28">
        <f t="shared" si="7"/>
        <v>34.727417677009683</v>
      </c>
      <c r="D44" s="28">
        <f t="shared" si="7"/>
        <v>36.585178829098282</v>
      </c>
      <c r="E44" s="29">
        <f t="shared" si="7"/>
        <v>38.826864128511104</v>
      </c>
      <c r="F44" s="28">
        <f t="shared" si="7"/>
        <v>41.552429883329211</v>
      </c>
      <c r="G44" s="30">
        <f t="shared" si="7"/>
        <v>44.891812092805665</v>
      </c>
      <c r="L44" s="4">
        <f t="shared" si="4"/>
        <v>31</v>
      </c>
      <c r="M44" s="5">
        <f t="shared" si="0"/>
        <v>31000</v>
      </c>
      <c r="N44" s="6">
        <f t="shared" si="1"/>
        <v>620</v>
      </c>
      <c r="O44" s="7">
        <f t="shared" si="2"/>
        <v>30</v>
      </c>
    </row>
    <row r="45" spans="2:15" ht="21" hidden="1" x14ac:dyDescent="0.5">
      <c r="B45" s="21">
        <f t="shared" si="5"/>
        <v>32</v>
      </c>
      <c r="C45" s="28">
        <f t="shared" si="7"/>
        <v>34.45174971447878</v>
      </c>
      <c r="D45" s="28">
        <f t="shared" si="7"/>
        <v>36.317428260904862</v>
      </c>
      <c r="E45" s="29">
        <f t="shared" si="7"/>
        <v>38.579618859117474</v>
      </c>
      <c r="F45" s="28">
        <f t="shared" si="7"/>
        <v>41.344698610189965</v>
      </c>
      <c r="G45" s="30">
        <f t="shared" si="7"/>
        <v>44.751944437215172</v>
      </c>
      <c r="L45" s="4">
        <f t="shared" si="4"/>
        <v>32</v>
      </c>
      <c r="M45" s="5">
        <f t="shared" si="0"/>
        <v>32000</v>
      </c>
      <c r="N45" s="6">
        <f t="shared" si="1"/>
        <v>640</v>
      </c>
      <c r="O45" s="7">
        <f t="shared" si="2"/>
        <v>30</v>
      </c>
    </row>
    <row r="46" spans="2:15" ht="21" hidden="1" x14ac:dyDescent="0.5">
      <c r="B46" s="21">
        <f t="shared" si="5"/>
        <v>33</v>
      </c>
      <c r="C46" s="28">
        <f t="shared" si="7"/>
        <v>34.183926256097365</v>
      </c>
      <c r="D46" s="28">
        <f t="shared" si="7"/>
        <v>36.05609024751756</v>
      </c>
      <c r="E46" s="29">
        <f t="shared" si="7"/>
        <v>38.337071034688293</v>
      </c>
      <c r="F46" s="28">
        <f t="shared" si="7"/>
        <v>41.139791087454498</v>
      </c>
      <c r="G46" s="30">
        <f t="shared" si="7"/>
        <v>44.613157221585048</v>
      </c>
      <c r="L46" s="4">
        <f t="shared" si="4"/>
        <v>33</v>
      </c>
      <c r="M46" s="5">
        <f t="shared" ref="M46:M77" si="8">$C$6*L46</f>
        <v>33000</v>
      </c>
      <c r="N46" s="6">
        <f t="shared" ref="N46:N77" si="9">IF(L46&lt;36,(M46*$E$4/1000),($C$6*35*$E$4/1000))</f>
        <v>660</v>
      </c>
      <c r="O46" s="7">
        <f t="shared" ref="O46:O63" si="10">$C$6*$E$5/100</f>
        <v>30</v>
      </c>
    </row>
    <row r="47" spans="2:15" ht="21" hidden="1" x14ac:dyDescent="0.5">
      <c r="B47" s="21">
        <f t="shared" si="5"/>
        <v>34</v>
      </c>
      <c r="C47" s="28">
        <f t="shared" si="7"/>
        <v>33.923681109803162</v>
      </c>
      <c r="D47" s="28">
        <f t="shared" si="7"/>
        <v>35.800983821358443</v>
      </c>
      <c r="E47" s="29">
        <f t="shared" si="7"/>
        <v>38.099116710781388</v>
      </c>
      <c r="F47" s="28">
        <f t="shared" si="7"/>
        <v>40.93766311245011</v>
      </c>
      <c r="G47" s="30">
        <f t="shared" si="7"/>
        <v>44.475440938535087</v>
      </c>
      <c r="L47" s="4">
        <f t="shared" si="4"/>
        <v>34</v>
      </c>
      <c r="M47" s="5">
        <f t="shared" si="8"/>
        <v>34000</v>
      </c>
      <c r="N47" s="6">
        <f t="shared" si="9"/>
        <v>680</v>
      </c>
      <c r="O47" s="7">
        <f t="shared" si="10"/>
        <v>30</v>
      </c>
    </row>
    <row r="48" spans="2:15" ht="21" x14ac:dyDescent="0.5">
      <c r="B48" s="21">
        <f t="shared" si="5"/>
        <v>35</v>
      </c>
      <c r="C48" s="28">
        <f>($N48+($O48*((1+(C$11/100))^$L48-1)/((1+(C$11/100))^$L48*(C$11/100))))/$M$48*1000</f>
        <v>33.670758014129767</v>
      </c>
      <c r="D48" s="28">
        <f>($N48+($O48*((1+(D$11/100))^$L48-1)/((1+(D$11/100))^$L48*(D$11/100))))/$M$48*1000</f>
        <v>35.551933593600481</v>
      </c>
      <c r="E48" s="29">
        <f>($N48+($O48*((1+(E$11/100))^$L48-1)/((1+(E$11/100))^$L48*(E$11/100))))/$M$48*1000</f>
        <v>37.86565444008933</v>
      </c>
      <c r="F48" s="28">
        <f>($N48+($O48*((1+(F$11/100))^$L48-1)/((1+(F$11/100))^$L48*(F$11/100))))/$M$48*1000</f>
        <v>40.738271229354233</v>
      </c>
      <c r="G48" s="30">
        <f>($N48+($O48*((1+(G$11/100))^$L48-1)/((1+(G$11/100))^$L48*(G$11/100))))/$M$48*1000</f>
        <v>44.338786170485498</v>
      </c>
      <c r="L48" s="4">
        <f t="shared" si="4"/>
        <v>35</v>
      </c>
      <c r="M48" s="5">
        <f t="shared" si="8"/>
        <v>35000</v>
      </c>
      <c r="N48" s="6">
        <f t="shared" si="9"/>
        <v>700</v>
      </c>
      <c r="O48" s="7">
        <f t="shared" si="10"/>
        <v>30</v>
      </c>
    </row>
    <row r="49" spans="2:15" ht="21" hidden="1" x14ac:dyDescent="0.5">
      <c r="B49" s="21">
        <f t="shared" si="5"/>
        <v>36</v>
      </c>
      <c r="C49" s="28">
        <f>($N49+($O49*((1+(C$11/100))^$L49-1)/((1+(C$11/100))^$L49*(C$11/100))))/$M$48*1000</f>
        <v>33.808479109659373</v>
      </c>
      <c r="D49" s="28">
        <f>($N49+($O49*((1+(D$11/100))^$L49-1)/((1+(D$11/100))^$L49*(D$11/100))))/$M$48*1000</f>
        <v>35.746162988910207</v>
      </c>
      <c r="E49" s="29">
        <f>($N49+($O49*((1+(E$11/100))^$L49-1)/((1+(E$11/100))^$L49*(E$11/100))))/$M$48*1000</f>
        <v>38.140487643864148</v>
      </c>
      <c r="F49" s="28">
        <f>($N49+($O49*((1+(F$11/100))^$L49-1)/((1+(F$11/100))^$L49*(F$11/100))))/$M$48*1000</f>
        <v>41.128474793559427</v>
      </c>
      <c r="G49" s="30">
        <f>($N49+($O49*((1+(G$11/100))^$L49-1)/((1+(G$11/100))^$L49*(G$11/100))))/$M$48*1000</f>
        <v>44.894703119877832</v>
      </c>
      <c r="L49" s="4">
        <f t="shared" si="4"/>
        <v>36</v>
      </c>
      <c r="M49" s="5">
        <f t="shared" si="8"/>
        <v>36000</v>
      </c>
      <c r="N49" s="6">
        <f t="shared" si="9"/>
        <v>700</v>
      </c>
      <c r="O49" s="7">
        <f t="shared" si="10"/>
        <v>30</v>
      </c>
    </row>
    <row r="50" spans="2:15" ht="21" hidden="1" x14ac:dyDescent="0.5">
      <c r="B50" s="21">
        <f t="shared" si="5"/>
        <v>37</v>
      </c>
      <c r="C50" s="28">
        <f>($N50+($O50*((1+(C$11/100))^$L50-1)/((1+(C$11/100))^$L50*(C$11/100))))/$M$48*1000</f>
        <v>33.939380255491137</v>
      </c>
      <c r="D50" s="28">
        <f>($N50+($O50*((1+(D$11/100))^$L50-1)/((1+(D$11/100))^$L50*(D$11/100))))/$M$48*1000</f>
        <v>35.932545673210896</v>
      </c>
      <c r="E50" s="29">
        <f>($N50+($O50*((1+(E$11/100))^$L50-1)/((1+(E$11/100))^$L50*(E$11/100))))/$M$48*1000</f>
        <v>38.406773084979172</v>
      </c>
      <c r="F50" s="28">
        <f>($N50+($O50*((1+(F$11/100))^$L50-1)/((1+(F$11/100))^$L50*(F$11/100))))/$M$48*1000</f>
        <v>41.510241317583677</v>
      </c>
      <c r="G50" s="30">
        <f>($N50+($O50*((1+(G$11/100))^$L50-1)/((1+(G$11/100))^$L50*(G$11/100))))/$M$48*1000</f>
        <v>45.443973892916397</v>
      </c>
      <c r="L50" s="4">
        <f t="shared" si="4"/>
        <v>37</v>
      </c>
      <c r="M50" s="5">
        <f t="shared" si="8"/>
        <v>37000</v>
      </c>
      <c r="N50" s="6">
        <f t="shared" si="9"/>
        <v>700</v>
      </c>
      <c r="O50" s="7">
        <f t="shared" si="10"/>
        <v>30</v>
      </c>
    </row>
    <row r="51" spans="2:15" ht="21" hidden="1" x14ac:dyDescent="0.5">
      <c r="B51" s="21">
        <f t="shared" si="5"/>
        <v>38</v>
      </c>
      <c r="C51" s="28">
        <f>($N51+($O51*((1+(C$11/100))^$L51-1)/((1+(C$11/100))^$L51*(C$11/100))))/$M$48*1000</f>
        <v>34.063799175585977</v>
      </c>
      <c r="D51" s="28">
        <f>($N51+($O51*((1+(D$11/100))^$L51-1)/((1+(D$11/100))^$L51*(D$11/100))))/$M$48*1000</f>
        <v>36.111398647302323</v>
      </c>
      <c r="E51" s="29">
        <f>($N51+($O51*((1+(E$11/100))^$L51-1)/((1+(E$11/100))^$L51*(E$11/100))))/$M$48*1000</f>
        <v>38.664776612849565</v>
      </c>
      <c r="F51" s="28">
        <f>($N51+($O51*((1+(F$11/100))^$L51-1)/((1+(F$11/100))^$L51*(F$11/100))))/$M$48*1000</f>
        <v>41.883753228379348</v>
      </c>
      <c r="G51" s="30">
        <f>($N51+($O51*((1+(G$11/100))^$L51-1)/((1+(G$11/100))^$L51*(G$11/100))))/$M$48*1000</f>
        <v>45.98667794690175</v>
      </c>
      <c r="L51" s="4">
        <f t="shared" si="4"/>
        <v>38</v>
      </c>
      <c r="M51" s="5">
        <f t="shared" si="8"/>
        <v>38000</v>
      </c>
      <c r="N51" s="6">
        <f t="shared" si="9"/>
        <v>700</v>
      </c>
      <c r="O51" s="7">
        <f t="shared" si="10"/>
        <v>30</v>
      </c>
    </row>
    <row r="52" spans="2:15" ht="21" hidden="1" x14ac:dyDescent="0.5">
      <c r="B52" s="21">
        <f t="shared" si="5"/>
        <v>39</v>
      </c>
      <c r="C52" s="28">
        <f>($N52+($O52*((1+(C$11/100))^$L52-1)/((1+(C$11/100))^$L52*(C$11/100))))/$M$48*1000</f>
        <v>34.182056869811639</v>
      </c>
      <c r="D52" s="28">
        <f>($N52+($O52*((1+(D$11/100))^$L52-1)/((1+(D$11/100))^$L52*(D$11/100))))/$M$48*1000</f>
        <v>36.283026105407529</v>
      </c>
      <c r="E52" s="29">
        <f>($N52+($O52*((1+(E$11/100))^$L52-1)/((1+(E$11/100))^$L52*(E$11/100))))/$M$48*1000</f>
        <v>38.914755808538345</v>
      </c>
      <c r="F52" s="28">
        <f>($N52+($O52*((1+(F$11/100))^$L52-1)/((1+(F$11/100))^$L52*(F$11/100))))/$M$48*1000</f>
        <v>42.249189008435778</v>
      </c>
      <c r="G52" s="30">
        <f>($N52+($O52*((1+(G$11/100))^$L52-1)/((1+(G$11/100))^$L52*(G$11/100))))/$M$48*1000</f>
        <v>46.522893789195351</v>
      </c>
      <c r="L52" s="4">
        <f t="shared" si="4"/>
        <v>39</v>
      </c>
      <c r="M52" s="5">
        <f t="shared" si="8"/>
        <v>39000</v>
      </c>
      <c r="N52" s="6">
        <f t="shared" si="9"/>
        <v>700</v>
      </c>
      <c r="O52" s="7">
        <f t="shared" si="10"/>
        <v>30</v>
      </c>
    </row>
    <row r="53" spans="2:15" ht="21" x14ac:dyDescent="0.5">
      <c r="B53" s="21">
        <f t="shared" si="5"/>
        <v>40</v>
      </c>
      <c r="C53" s="28">
        <f>($N53+($O53*((1+(C$11/100))^$L53-1)/((1+(C$11/100))^$L53*(C$11/100))))/$M$48*1000</f>
        <v>34.294458442120039</v>
      </c>
      <c r="D53" s="28">
        <f>($N53+($O53*((1+(D$11/100))^$L53-1)/((1+(D$11/100))^$L53*(D$11/100))))/$M$48*1000</f>
        <v>36.447719952548105</v>
      </c>
      <c r="E53" s="29">
        <f>($N53+($O53*((1+(E$11/100))^$L53-1)/((1+(E$11/100))^$L53*(E$11/100))))/$M$48*1000</f>
        <v>39.156960241915698</v>
      </c>
      <c r="F53" s="28">
        <f>($N53+($O53*((1+(F$11/100))^$L53-1)/((1+(F$11/100))^$L53*(F$11/100))))/$M$48*1000</f>
        <v>42.606723281067048</v>
      </c>
      <c r="G53" s="30">
        <f>($N53+($O53*((1+(G$11/100))^$L53-1)/((1+(G$11/100))^$L53*(G$11/100))))/$M$48*1000</f>
        <v>47.052698988576417</v>
      </c>
      <c r="L53" s="4">
        <f t="shared" si="4"/>
        <v>40</v>
      </c>
      <c r="M53" s="5">
        <f t="shared" si="8"/>
        <v>40000</v>
      </c>
      <c r="N53" s="6">
        <f t="shared" si="9"/>
        <v>700</v>
      </c>
      <c r="O53" s="7">
        <f t="shared" si="10"/>
        <v>30</v>
      </c>
    </row>
    <row r="54" spans="2:15" ht="21" hidden="1" x14ac:dyDescent="0.5">
      <c r="B54" s="21">
        <f t="shared" si="5"/>
        <v>41</v>
      </c>
      <c r="C54" s="28">
        <f>($N54+($O54*((1+(C$11/100))^$L54-1)/((1+(C$11/100))^$L54*(C$11/100))))/$M$48*1000</f>
        <v>34.401293887713045</v>
      </c>
      <c r="D54" s="28">
        <f>($N54+($O54*((1+(D$11/100))^$L54-1)/((1+(D$11/100))^$L54*(D$11/100))))/$M$48*1000</f>
        <v>36.605760301018108</v>
      </c>
      <c r="E54" s="29">
        <f>($N54+($O54*((1+(E$11/100))^$L54-1)/((1+(E$11/100))^$L54*(E$11/100))))/$M$48*1000</f>
        <v>39.391631720820236</v>
      </c>
      <c r="F54" s="28">
        <f>($N54+($O54*((1+(F$11/100))^$L54-1)/((1+(F$11/100))^$L54*(F$11/100))))/$M$48*1000</f>
        <v>42.956526893855703</v>
      </c>
      <c r="G54" s="30">
        <f>($N54+($O54*((1+(G$11/100))^$L54-1)/((1+(G$11/100))^$L54*(G$11/100))))/$M$48*1000</f>
        <v>47.576170186463074</v>
      </c>
      <c r="L54" s="4">
        <f t="shared" si="4"/>
        <v>41</v>
      </c>
      <c r="M54" s="5">
        <f t="shared" si="8"/>
        <v>41000</v>
      </c>
      <c r="N54" s="6">
        <f t="shared" si="9"/>
        <v>700</v>
      </c>
      <c r="O54" s="7">
        <f t="shared" si="10"/>
        <v>30</v>
      </c>
    </row>
    <row r="55" spans="2:15" ht="21" hidden="1" x14ac:dyDescent="0.5">
      <c r="B55" s="21">
        <f t="shared" si="5"/>
        <v>42</v>
      </c>
      <c r="C55" s="28">
        <f>($N55+($O55*((1+(C$11/100))^$L55-1)/((1+(C$11/100))^$L55*(C$11/100))))/$M$48*1000</f>
        <v>34.502838841227934</v>
      </c>
      <c r="D55" s="28">
        <f>($N55+($O55*((1+(D$11/100))^$L55-1)/((1+(D$11/100))^$L55*(D$11/100))))/$M$48*1000</f>
        <v>36.757415946800656</v>
      </c>
      <c r="E55" s="29">
        <f>($N55+($O55*((1+(E$11/100))^$L55-1)/((1+(E$11/100))^$L55*(E$11/100))))/$M$48*1000</f>
        <v>39.619004532470775</v>
      </c>
      <c r="F55" s="28">
        <f>($N55+($O55*((1+(F$11/100))^$L55-1)/((1+(F$11/100))^$L55*(F$11/100))))/$M$48*1000</f>
        <v>43.298767000292102</v>
      </c>
      <c r="G55" s="30">
        <f>($N55+($O55*((1+(G$11/100))^$L55-1)/((1+(G$11/100))^$L55*(G$11/100))))/$M$48*1000</f>
        <v>48.093383107999138</v>
      </c>
      <c r="L55" s="4">
        <f t="shared" si="4"/>
        <v>42</v>
      </c>
      <c r="M55" s="5">
        <f t="shared" si="8"/>
        <v>42000</v>
      </c>
      <c r="N55" s="6">
        <f t="shared" si="9"/>
        <v>700</v>
      </c>
      <c r="O55" s="7">
        <f t="shared" si="10"/>
        <v>30</v>
      </c>
    </row>
    <row r="56" spans="2:15" ht="21" hidden="1" x14ac:dyDescent="0.5">
      <c r="B56" s="21">
        <f t="shared" si="5"/>
        <v>43</v>
      </c>
      <c r="C56" s="28">
        <f>($N56+($O56*((1+(C$11/100))^$L56-1)/((1+(C$11/100))^$L56*(C$11/100))))/$M$48*1000</f>
        <v>34.599355287872626</v>
      </c>
      <c r="D56" s="28">
        <f>($N56+($O56*((1+(D$11/100))^$L56-1)/((1+(D$11/100))^$L56*(D$11/100))))/$M$48*1000</f>
        <v>36.902944826737851</v>
      </c>
      <c r="E56" s="29">
        <f>($N56+($O56*((1+(E$11/100))^$L56-1)/((1+(E$11/100))^$L56*(E$11/100))))/$M$48*1000</f>
        <v>39.839305677370056</v>
      </c>
      <c r="F56" s="28">
        <f>($N56+($O56*((1+(F$11/100))^$L56-1)/((1+(F$11/100))^$L56*(F$11/100))))/$M$48*1000</f>
        <v>43.633607139648731</v>
      </c>
      <c r="G56" s="30">
        <f>($N56+($O56*((1+(G$11/100))^$L56-1)/((1+(G$11/100))^$L56*(G$11/100))))/$M$48*1000</f>
        <v>48.604412573008588</v>
      </c>
      <c r="L56" s="4">
        <f t="shared" si="4"/>
        <v>43</v>
      </c>
      <c r="M56" s="5">
        <f t="shared" si="8"/>
        <v>43000</v>
      </c>
      <c r="N56" s="6">
        <f t="shared" si="9"/>
        <v>700</v>
      </c>
      <c r="O56" s="7">
        <f t="shared" si="10"/>
        <v>30</v>
      </c>
    </row>
    <row r="57" spans="2:15" ht="21" hidden="1" x14ac:dyDescent="0.5">
      <c r="B57" s="21">
        <f t="shared" si="5"/>
        <v>44</v>
      </c>
      <c r="C57" s="28">
        <f>($N57+($O57*((1+(C$11/100))^$L57-1)/((1+(C$11/100))^$L57*(C$11/100))))/$M$48*1000</f>
        <v>34.691092239345579</v>
      </c>
      <c r="D57" s="28">
        <f>($N57+($O57*((1+(D$11/100))^$L57-1)/((1+(D$11/100))^$L57*(D$11/100))))/$M$48*1000</f>
        <v>37.042594457231267</v>
      </c>
      <c r="E57" s="29">
        <f>($N57+($O57*((1+(E$11/100))^$L57-1)/((1+(E$11/100))^$L57*(E$11/100))))/$M$48*1000</f>
        <v>40.052755095933449</v>
      </c>
      <c r="F57" s="28">
        <f>($N57+($O57*((1+(F$11/100))^$L57-1)/((1+(F$11/100))^$L57*(F$11/100))))/$M$48*1000</f>
        <v>43.961207315127275</v>
      </c>
      <c r="G57" s="30">
        <f>($N57+($O57*((1+(G$11/100))^$L57-1)/((1+(G$11/100))^$L57*(G$11/100))))/$M$48*1000</f>
        <v>49.109332506818944</v>
      </c>
      <c r="L57" s="4">
        <f t="shared" si="4"/>
        <v>44</v>
      </c>
      <c r="M57" s="5">
        <f t="shared" si="8"/>
        <v>44000</v>
      </c>
      <c r="N57" s="6">
        <f t="shared" si="9"/>
        <v>700</v>
      </c>
      <c r="O57" s="7">
        <f t="shared" si="10"/>
        <v>30</v>
      </c>
    </row>
    <row r="58" spans="2:15" ht="21" x14ac:dyDescent="0.5">
      <c r="B58" s="21">
        <f t="shared" si="5"/>
        <v>45</v>
      </c>
      <c r="C58" s="28">
        <f>($N58+($O58*((1+(C$11/100))^$L58-1)/((1+(C$11/100))^$L58*(C$11/100))))/$M$48*1000</f>
        <v>34.778286376284036</v>
      </c>
      <c r="D58" s="28">
        <f>($N58+($O58*((1+(D$11/100))^$L58-1)/((1+(D$11/100))^$L58*(D$11/100))))/$M$48*1000</f>
        <v>37.176602355219387</v>
      </c>
      <c r="E58" s="29">
        <f>($N58+($O58*((1+(E$11/100))^$L58-1)/((1+(E$11/100))^$L58*(E$11/100))))/$M$48*1000</f>
        <v>40.259565888069289</v>
      </c>
      <c r="F58" s="28">
        <f>($N58+($O58*((1+(F$11/100))^$L58-1)/((1+(F$11/100))^$L58*(F$11/100))))/$M$48*1000</f>
        <v>44.28172407031613</v>
      </c>
      <c r="G58" s="30">
        <f>($N58+($O58*((1+(G$11/100))^$L58-1)/((1+(G$11/100))^$L58*(G$11/100))))/$M$48*1000</f>
        <v>49.608215950955234</v>
      </c>
      <c r="L58" s="4">
        <f t="shared" si="4"/>
        <v>45</v>
      </c>
      <c r="M58" s="5">
        <f t="shared" si="8"/>
        <v>45000</v>
      </c>
      <c r="N58" s="6">
        <f t="shared" si="9"/>
        <v>700</v>
      </c>
      <c r="O58" s="7">
        <f t="shared" si="10"/>
        <v>30</v>
      </c>
    </row>
    <row r="59" spans="2:15" ht="21" hidden="1" x14ac:dyDescent="0.5">
      <c r="B59" s="21">
        <f t="shared" si="5"/>
        <v>46</v>
      </c>
      <c r="C59" s="28">
        <f>($N59+($O59*((1+(C$11/100))^$L59-1)/((1+(C$11/100))^$L59*(C$11/100))))/$M$48*1000</f>
        <v>34.861162658898294</v>
      </c>
      <c r="D59" s="28">
        <f>($N59+($O59*((1+(D$11/100))^$L59-1)/((1+(D$11/100))^$L59*(D$11/100))))/$M$48*1000</f>
        <v>37.305196442147825</v>
      </c>
      <c r="E59" s="29">
        <f>($N59+($O59*((1+(E$11/100))^$L59-1)/((1+(E$11/100))^$L59*(E$11/100))))/$M$48*1000</f>
        <v>40.459944525929799</v>
      </c>
      <c r="F59" s="28">
        <f>($N59+($O59*((1+(F$11/100))^$L59-1)/((1+(F$11/100))^$L59*(F$11/100))))/$M$48*1000</f>
        <v>44.595310563994708</v>
      </c>
      <c r="G59" s="30">
        <f>($N59+($O59*((1+(G$11/100))^$L59-1)/((1+(G$11/100))^$L59*(G$11/100))))/$M$48*1000</f>
        <v>50.101135073706253</v>
      </c>
      <c r="L59" s="4">
        <f t="shared" si="4"/>
        <v>46</v>
      </c>
      <c r="M59" s="5">
        <f t="shared" si="8"/>
        <v>46000</v>
      </c>
      <c r="N59" s="6">
        <f t="shared" si="9"/>
        <v>700</v>
      </c>
      <c r="O59" s="7">
        <f t="shared" si="10"/>
        <v>30</v>
      </c>
    </row>
    <row r="60" spans="2:15" ht="21" hidden="1" x14ac:dyDescent="0.5">
      <c r="B60" s="21">
        <f t="shared" si="5"/>
        <v>47</v>
      </c>
      <c r="C60" s="28">
        <f>($N60+($O60*((1+(C$11/100))^$L60-1)/((1+(C$11/100))^$L60*(C$11/100))))/$M$48*1000</f>
        <v>34.939934907367316</v>
      </c>
      <c r="D60" s="28">
        <f>($N60+($O60*((1+(D$11/100))^$L60-1)/((1+(D$11/100))^$L60*(D$11/100))))/$M$48*1000</f>
        <v>37.428595431619499</v>
      </c>
      <c r="E60" s="29">
        <f>($N60+($O60*((1+(E$11/100))^$L60-1)/((1+(E$11/100))^$L60*(E$11/100))))/$M$48*1000</f>
        <v>40.654091060045204</v>
      </c>
      <c r="F60" s="28">
        <f>($N60+($O60*((1+(F$11/100))^$L60-1)/((1+(F$11/100))^$L60*(F$11/100))))/$M$48*1000</f>
        <v>44.902116643320191</v>
      </c>
      <c r="G60" s="30">
        <f>($N60+($O60*((1+(G$11/100))^$L60-1)/((1+(G$11/100))^$L60*(G$11/100))))/$M$48*1000</f>
        <v>50.588161180564285</v>
      </c>
      <c r="L60" s="4">
        <f t="shared" si="4"/>
        <v>47</v>
      </c>
      <c r="M60" s="5">
        <f t="shared" si="8"/>
        <v>47000</v>
      </c>
      <c r="N60" s="6">
        <f t="shared" si="9"/>
        <v>700</v>
      </c>
      <c r="O60" s="7">
        <f t="shared" si="10"/>
        <v>30</v>
      </c>
    </row>
    <row r="61" spans="2:15" ht="21" hidden="1" x14ac:dyDescent="0.5">
      <c r="B61" s="21">
        <f t="shared" si="5"/>
        <v>48</v>
      </c>
      <c r="C61" s="28">
        <f>($N61+($O61*((1+(C$11/100))^$L61-1)/((1+(C$11/100))^$L61*(C$11/100))))/$M$48*1000</f>
        <v>35.014806353493185</v>
      </c>
      <c r="D61" s="28">
        <f>($N61+($O61*((1+(D$11/100))^$L61-1)/((1+(D$11/100))^$L61*(D$11/100))))/$M$48*1000</f>
        <v>37.547009201384093</v>
      </c>
      <c r="E61" s="29">
        <f>($N61+($O61*((1+(E$11/100))^$L61-1)/((1+(E$11/100))^$L61*(E$11/100))))/$M$48*1000</f>
        <v>40.842199319046657</v>
      </c>
      <c r="F61" s="28">
        <f>($N61+($O61*((1+(F$11/100))^$L61-1)/((1+(F$11/100))^$L61*(F$11/100))))/$M$48*1000</f>
        <v>45.202288915432007</v>
      </c>
      <c r="G61" s="30">
        <f>($N61+($O61*((1+(G$11/100))^$L61-1)/((1+(G$11/100))^$L61*(G$11/100))))/$M$48*1000</f>
        <v>51.069364724540193</v>
      </c>
      <c r="L61" s="4">
        <f t="shared" si="4"/>
        <v>48</v>
      </c>
      <c r="M61" s="5">
        <f t="shared" si="8"/>
        <v>48000</v>
      </c>
      <c r="N61" s="6">
        <f t="shared" si="9"/>
        <v>700</v>
      </c>
      <c r="O61" s="7">
        <f t="shared" si="10"/>
        <v>30</v>
      </c>
    </row>
    <row r="62" spans="2:15" ht="21" hidden="1" x14ac:dyDescent="0.5">
      <c r="B62" s="21">
        <f t="shared" si="5"/>
        <v>49</v>
      </c>
      <c r="C62" s="28">
        <f>($N62+($O62*((1+(C$11/100))^$L62-1)/((1+(C$11/100))^$L62*(C$11/100))))/$M$48*1000</f>
        <v>35.08597016503758</v>
      </c>
      <c r="D62" s="28">
        <f>($N62+($O62*((1+(D$11/100))^$L62-1)/((1+(D$11/100))^$L62*(D$11/100))))/$M$48*1000</f>
        <v>37.660639150299346</v>
      </c>
      <c r="E62" s="29">
        <f>($N62+($O62*((1+(E$11/100))^$L62-1)/((1+(E$11/100))^$L62*(E$11/100))))/$M$48*1000</f>
        <v>41.024457103177525</v>
      </c>
      <c r="F62" s="28">
        <f>($N62+($O62*((1+(F$11/100))^$L62-1)/((1+(F$11/100))^$L62*(F$11/100))))/$M$48*1000</f>
        <v>45.495970817507931</v>
      </c>
      <c r="G62" s="30">
        <f>($N62+($O62*((1+(G$11/100))^$L62-1)/((1+(G$11/100))^$L62*(G$11/100))))/$M$48*1000</f>
        <v>51.544815316355155</v>
      </c>
      <c r="L62" s="4">
        <f t="shared" si="4"/>
        <v>49</v>
      </c>
      <c r="M62" s="5">
        <f t="shared" si="8"/>
        <v>49000</v>
      </c>
      <c r="N62" s="6">
        <f t="shared" si="9"/>
        <v>700</v>
      </c>
      <c r="O62" s="7">
        <f t="shared" si="10"/>
        <v>30</v>
      </c>
    </row>
    <row r="63" spans="2:15" ht="21" x14ac:dyDescent="0.5">
      <c r="B63" s="22">
        <f t="shared" si="5"/>
        <v>50</v>
      </c>
      <c r="C63" s="31">
        <f>($N63+($O63*((1+(C$11/100))^$L63-1)/((1+(C$11/100))^$L63*(C$11/100))))/$M$48*1000</f>
        <v>35.153609944093184</v>
      </c>
      <c r="D63" s="31">
        <f>($N63+($O63*((1+(D$11/100))^$L63-1)/((1+(D$11/100))^$L63*(D$11/100))))/$M$48*1000</f>
        <v>37.76967854087151</v>
      </c>
      <c r="E63" s="32">
        <f>($N63+($O63*((1+(E$11/100))^$L63-1)/((1+(E$11/100))^$L63*(E$11/100))))/$M$48*1000</f>
        <v>41.201046371786035</v>
      </c>
      <c r="F63" s="31">
        <f>($N63+($O63*((1+(F$11/100))^$L63-1)/((1+(F$11/100))^$L63*(F$11/100))))/$M$48*1000</f>
        <v>45.783302685305536</v>
      </c>
      <c r="G63" s="33">
        <f>($N63+($O63*((1+(G$11/100))^$L63-1)/((1+(G$11/100))^$L63*(G$11/100))))/$M$48*1000</f>
        <v>52.014581734510436</v>
      </c>
      <c r="L63" s="4">
        <f t="shared" si="4"/>
        <v>50</v>
      </c>
      <c r="M63" s="5">
        <f t="shared" si="8"/>
        <v>50000</v>
      </c>
      <c r="N63" s="6">
        <f t="shared" si="9"/>
        <v>700</v>
      </c>
      <c r="O63" s="7">
        <f t="shared" si="10"/>
        <v>30</v>
      </c>
    </row>
    <row r="65" spans="2:2" x14ac:dyDescent="0.35">
      <c r="B65" s="4" t="s">
        <v>21</v>
      </c>
    </row>
    <row r="66" spans="2:2" x14ac:dyDescent="0.35">
      <c r="B66" s="4" t="s">
        <v>22</v>
      </c>
    </row>
  </sheetData>
  <sheetProtection algorithmName="SHA-512" hashValue="sGai0JfZHLaCXdSF/9yjC4CpsIhLAqcJKKsdsMG4o181wLtS6kpFjU+EjrxXznxNmcbU00AFKF6HG+R4tDoWLQ==" saltValue="w+crRWKqUb07HzBQyoGgqQ==" spinCount="100000" sheet="1" objects="1" scenarios="1" selectLockedCells="1"/>
  <conditionalFormatting sqref="C14:D47 C48:E63 G14:G63">
    <cfRule type="cellIs" dxfId="23" priority="25" operator="between">
      <formula>25</formula>
      <formula>40</formula>
    </cfRule>
    <cfRule type="cellIs" dxfId="22" priority="26" operator="greaterThan">
      <formula>40</formula>
    </cfRule>
    <cfRule type="cellIs" dxfId="21" priority="27" operator="greaterThan">
      <formula>39.9</formula>
    </cfRule>
    <cfRule type="cellIs" dxfId="20" priority="28" operator="lessThan">
      <formula>25</formula>
    </cfRule>
    <cfRule type="cellIs" dxfId="19" priority="29" operator="between">
      <formula>25</formula>
      <formula>39.9</formula>
    </cfRule>
    <cfRule type="cellIs" dxfId="18" priority="30" operator="greaterThan">
      <formula>40</formula>
    </cfRule>
  </conditionalFormatting>
  <conditionalFormatting sqref="E14:E47">
    <cfRule type="cellIs" dxfId="17" priority="19" operator="between">
      <formula>25</formula>
      <formula>40</formula>
    </cfRule>
    <cfRule type="cellIs" dxfId="16" priority="20" operator="greaterThan">
      <formula>40</formula>
    </cfRule>
    <cfRule type="cellIs" dxfId="15" priority="21" operator="greaterThan">
      <formula>39.9</formula>
    </cfRule>
    <cfRule type="cellIs" dxfId="14" priority="22" operator="lessThan">
      <formula>25</formula>
    </cfRule>
    <cfRule type="cellIs" dxfId="13" priority="23" operator="between">
      <formula>25</formula>
      <formula>39.9</formula>
    </cfRule>
    <cfRule type="cellIs" dxfId="12" priority="24" operator="greaterThan">
      <formula>40</formula>
    </cfRule>
  </conditionalFormatting>
  <conditionalFormatting sqref="F14:F47">
    <cfRule type="cellIs" dxfId="11" priority="7" operator="between">
      <formula>25</formula>
      <formula>40</formula>
    </cfRule>
    <cfRule type="cellIs" dxfId="10" priority="8" operator="greaterThan">
      <formula>40</formula>
    </cfRule>
    <cfRule type="cellIs" dxfId="9" priority="9" operator="greaterThan">
      <formula>39.9</formula>
    </cfRule>
    <cfRule type="cellIs" dxfId="8" priority="10" operator="lessThan">
      <formula>25</formula>
    </cfRule>
    <cfRule type="cellIs" dxfId="7" priority="11" operator="between">
      <formula>25</formula>
      <formula>39.9</formula>
    </cfRule>
    <cfRule type="cellIs" dxfId="6" priority="12" operator="greaterThan">
      <formula>40</formula>
    </cfRule>
  </conditionalFormatting>
  <conditionalFormatting sqref="F48:F63">
    <cfRule type="cellIs" dxfId="5" priority="1" operator="between">
      <formula>25</formula>
      <formula>40</formula>
    </cfRule>
    <cfRule type="cellIs" dxfId="4" priority="2" operator="greaterThan">
      <formula>40</formula>
    </cfRule>
    <cfRule type="cellIs" dxfId="3" priority="3" operator="greaterThan">
      <formula>39.9</formula>
    </cfRule>
    <cfRule type="cellIs" dxfId="2" priority="4" operator="lessThan">
      <formula>25</formula>
    </cfRule>
    <cfRule type="cellIs" dxfId="1" priority="5" operator="between">
      <formula>25</formula>
      <formula>39.9</formula>
    </cfRule>
    <cfRule type="cellIs" dxfId="0" priority="6" operator="greaterThan">
      <formula>40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Wert der laufenden Vergütung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admin</cp:lastModifiedBy>
  <dcterms:created xsi:type="dcterms:W3CDTF">2019-03-30T11:10:27Z</dcterms:created>
  <dcterms:modified xsi:type="dcterms:W3CDTF">2019-04-03T20:03:17Z</dcterms:modified>
</cp:coreProperties>
</file>